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65" tabRatio="926" firstSheet="3" activeTab="20"/>
  </bookViews>
  <sheets>
    <sheet name="FY 2003-04" sheetId="1" r:id="rId1"/>
    <sheet name="FY 2004-05" sheetId="2" r:id="rId2"/>
    <sheet name="FY 2005-06" sheetId="3" r:id="rId3"/>
    <sheet name="FY 2006-07" sheetId="4" r:id="rId4"/>
    <sheet name="FY 2007-08" sheetId="5" r:id="rId5"/>
    <sheet name="FY 2008-09" sheetId="6" r:id="rId6"/>
    <sheet name="FY 2009-10" sheetId="7" r:id="rId7"/>
    <sheet name="FY 2010-11" sheetId="8" r:id="rId8"/>
    <sheet name="FY 2011-12" sheetId="9" r:id="rId9"/>
    <sheet name="FY 2012-13" sheetId="10" r:id="rId10"/>
    <sheet name="FY 2013-14" sheetId="11" r:id="rId11"/>
    <sheet name="FY 2014-15" sheetId="12" r:id="rId12"/>
    <sheet name="FY 2015-16" sheetId="13" r:id="rId13"/>
    <sheet name="FY 2016-17" sheetId="14" r:id="rId14"/>
    <sheet name="FY 2017-18" sheetId="15" r:id="rId15"/>
    <sheet name="FY 2018-19" sheetId="16" r:id="rId16"/>
    <sheet name="FY 2019-20" sheetId="17" r:id="rId17"/>
    <sheet name="FY 2020-21" sheetId="18" r:id="rId18"/>
    <sheet name="FY 2021-22" sheetId="19" r:id="rId19"/>
    <sheet name="FY 23" sheetId="20" r:id="rId20"/>
    <sheet name="FY 24" sheetId="21" r:id="rId21"/>
  </sheets>
  <definedNames>
    <definedName name="_xlnm.Print_Area" localSheetId="11">'FY 2014-15'!$A$1:$F$50</definedName>
    <definedName name="_xlnm.Print_Area" localSheetId="12">'FY 2015-16'!$A$1:$F$49</definedName>
    <definedName name="_xlnm.Print_Area" localSheetId="13">'FY 2016-17'!$A$1:$F$51</definedName>
    <definedName name="_xlnm.Print_Area" localSheetId="14">'FY 2017-18'!$A$1:$F$43</definedName>
  </definedNames>
  <calcPr fullCalcOnLoad="1"/>
</workbook>
</file>

<file path=xl/sharedStrings.xml><?xml version="1.0" encoding="utf-8"?>
<sst xmlns="http://schemas.openxmlformats.org/spreadsheetml/2006/main" count="1082" uniqueCount="192">
  <si>
    <t>DEPARTMENT OF FINANCE AND ADMINISTRATION</t>
  </si>
  <si>
    <t>FOR FISCAL YEAR 2005-06</t>
  </si>
  <si>
    <t>Beginning</t>
  </si>
  <si>
    <t>Receipts</t>
  </si>
  <si>
    <t>Expenditures</t>
  </si>
  <si>
    <t>Ending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</si>
  <si>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</si>
  <si>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</si>
  <si>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</si>
  <si>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</si>
  <si>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</si>
  <si>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</si>
  <si>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</si>
  <si>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</si>
  <si>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</si>
  <si>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</si>
  <si>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</si>
  <si>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</si>
  <si>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Summary</t>
  </si>
  <si>
    <t>Average</t>
  </si>
  <si>
    <t>Business Area</t>
  </si>
  <si>
    <t>0620</t>
  </si>
  <si>
    <t>Fund</t>
  </si>
  <si>
    <t>Fund Center</t>
  </si>
  <si>
    <t>Cost Center</t>
  </si>
  <si>
    <t>BABY SHARON ACT</t>
  </si>
  <si>
    <t>ACT 279 OF 2003</t>
  </si>
  <si>
    <t>FOR FISCAL YEAR 2003-04</t>
  </si>
  <si>
    <t>AS OF JUNE 30, 2004</t>
  </si>
  <si>
    <t>TCH0000</t>
  </si>
  <si>
    <t>1MK</t>
  </si>
  <si>
    <t>FOR FISCAL YEAR 2004-05</t>
  </si>
  <si>
    <t>AS OF JUNE 30, 2005</t>
  </si>
  <si>
    <t>Act 415 of 2005 amended the administration of grant program</t>
  </si>
  <si>
    <t>AS OF JUNE 30, 2006</t>
  </si>
  <si>
    <t>FOR FISCAL YEAR 2006-07</t>
  </si>
  <si>
    <t>Arkansas Childrens Hospital</t>
  </si>
  <si>
    <t>Baptist Health Foundation</t>
  </si>
  <si>
    <t>Landers Toyota</t>
  </si>
  <si>
    <t>Grant Award Summary:</t>
  </si>
  <si>
    <t>Total Awards</t>
  </si>
  <si>
    <t>St Vincent Development Foundation</t>
  </si>
  <si>
    <t>AS OF JUNE 30, 2007</t>
  </si>
  <si>
    <t>FOR FISCAL YEAR 2007-08</t>
  </si>
  <si>
    <t>Appropiraiton Authority:  Act 1290 of 2007, Section 18</t>
  </si>
  <si>
    <t>AS OF JUNE 30, 2008</t>
  </si>
  <si>
    <t>FOR FISCAL YEAR 2008-09</t>
  </si>
  <si>
    <t>AS OF JUNE 30, 2009</t>
  </si>
  <si>
    <t>FOR FISCAL YEAR 2009-10</t>
  </si>
  <si>
    <t>Appropiraiton Authority:  Act 1499 of 2009, Section 16</t>
  </si>
  <si>
    <t>AS OF JUNE 30, 2010</t>
  </si>
  <si>
    <t>FOR FISCAL YEAR 2010-11</t>
  </si>
  <si>
    <t>Appropiraiton Authority:  Act 238 of 2010, Section 16</t>
  </si>
  <si>
    <t>Arkansas Childrens Hosptial</t>
  </si>
  <si>
    <t>AS OF JUNE 30, 2011</t>
  </si>
  <si>
    <t>FOR FISCAL YEAR 2011-12</t>
  </si>
  <si>
    <t>Appropiraiton Authority:  Act 1103 of 2011, Section 16</t>
  </si>
  <si>
    <t>AS OF JUNE 30, 2012</t>
  </si>
  <si>
    <t>FOR FISCAL YEAR 2012-13</t>
  </si>
  <si>
    <t>Appropriation Authority:  Act 281 of 2012, Section 16</t>
  </si>
  <si>
    <t>AS OF JUNE 30, 2013</t>
  </si>
  <si>
    <t>FOR FISCAL YEAR 2013-14</t>
  </si>
  <si>
    <t>Appropriation Authority:  Act 1443 of 2013, Section 16</t>
  </si>
  <si>
    <t>Pay Pal</t>
  </si>
  <si>
    <t>AS OF JUNE 30, 2014</t>
  </si>
  <si>
    <t>FOR FISCAL YEAR 2014-15</t>
  </si>
  <si>
    <t>Appropriation Authority:  Act 285 of 2014, Section 16</t>
  </si>
  <si>
    <t>AS OF JUNE 30, 2015</t>
  </si>
  <si>
    <t>FOR FISCAL YEAR 2015-16</t>
  </si>
  <si>
    <t>Appropriation Authority:  Act 1070 of 2015, Section 16</t>
  </si>
  <si>
    <t xml:space="preserve">INA </t>
  </si>
  <si>
    <t>1003792345</t>
  </si>
  <si>
    <t>1003792349</t>
  </si>
  <si>
    <t>1003792700</t>
  </si>
  <si>
    <t>1003827996</t>
  </si>
  <si>
    <t>1003868362</t>
  </si>
  <si>
    <t>1003868360</t>
  </si>
  <si>
    <t>1003868348</t>
  </si>
  <si>
    <t>1003904419</t>
  </si>
  <si>
    <t>1003904422</t>
  </si>
  <si>
    <t>1003980285</t>
  </si>
  <si>
    <t>1003980444</t>
  </si>
  <si>
    <t>AS OFJune 30, 2016</t>
  </si>
  <si>
    <t>Appropriation Authority:  Act 251 of 2015, Section 16</t>
  </si>
  <si>
    <t>1004025776</t>
  </si>
  <si>
    <t>1004025682</t>
  </si>
  <si>
    <t>1004064485</t>
  </si>
  <si>
    <t>1004064495</t>
  </si>
  <si>
    <t>1004101955</t>
  </si>
  <si>
    <t>1004101956</t>
  </si>
  <si>
    <t>1004110161</t>
  </si>
  <si>
    <t>1004137636</t>
  </si>
  <si>
    <t>1004137632</t>
  </si>
  <si>
    <t>FOR FISCAL YEAR 2016-17</t>
  </si>
  <si>
    <t>1004210023</t>
  </si>
  <si>
    <t>1004210027</t>
  </si>
  <si>
    <t>1004210030</t>
  </si>
  <si>
    <t>1004174340</t>
  </si>
  <si>
    <t>1004174339</t>
  </si>
  <si>
    <t>1004174335</t>
  </si>
  <si>
    <t>1004230483</t>
  </si>
  <si>
    <t>As Of June 30, 2017</t>
  </si>
  <si>
    <t>Appropriation Authority:  Act 1000 of 2017 Section 16</t>
  </si>
  <si>
    <t>Arkansas Children's Hospital</t>
  </si>
  <si>
    <t>FOR FISCAL YEAR 2018</t>
  </si>
  <si>
    <t>As Of 6-30-18</t>
  </si>
  <si>
    <t>FOR FISCAL YEAR 2019</t>
  </si>
  <si>
    <t>As Of 07/08/19</t>
  </si>
  <si>
    <t>Appropriation Authority:  Act 1006 of 2019 Section 15</t>
  </si>
  <si>
    <t>ACT 1006 OF 2019</t>
  </si>
  <si>
    <t>Outlawed warrant</t>
  </si>
  <si>
    <t>FOR FISCAL YEAR 2020</t>
  </si>
  <si>
    <t>As Of 7/7/2020</t>
  </si>
  <si>
    <t>ACT 1006 OF 2020</t>
  </si>
  <si>
    <t>FOR FISCAL YEAR 2021</t>
  </si>
  <si>
    <t>07/29/20-1</t>
  </si>
  <si>
    <t>07/29/20-2</t>
  </si>
  <si>
    <t>07/29/20-3</t>
  </si>
  <si>
    <t>07/29/20-4</t>
  </si>
  <si>
    <t>09/22/20-1</t>
  </si>
  <si>
    <t>09/22/20-2</t>
  </si>
  <si>
    <t>09/22/20-3</t>
  </si>
  <si>
    <t>09/22/20-4</t>
  </si>
  <si>
    <t>11/24/20-2</t>
  </si>
  <si>
    <t>11/24/20-1</t>
  </si>
  <si>
    <t>11/24/20-3</t>
  </si>
  <si>
    <t>1/28/21-1</t>
  </si>
  <si>
    <t>1/28/21-2</t>
  </si>
  <si>
    <t>1/28/21-3</t>
  </si>
  <si>
    <t>2/3/21-1</t>
  </si>
  <si>
    <t>3/23/21-1</t>
  </si>
  <si>
    <t>3/23/21-2</t>
  </si>
  <si>
    <t>3/23/21-3</t>
  </si>
  <si>
    <t>4/5/21-1</t>
  </si>
  <si>
    <t>5/27/21-1</t>
  </si>
  <si>
    <t>5/27/21-2</t>
  </si>
  <si>
    <t>5/27/21-3</t>
  </si>
  <si>
    <t>As of 7/12/2021</t>
  </si>
  <si>
    <t>Appropriation Authority:  Act 199 of 20202 Section 15</t>
  </si>
  <si>
    <t>8/24/22-1</t>
  </si>
  <si>
    <t>8/24/22-2</t>
  </si>
  <si>
    <t>1276.50</t>
  </si>
  <si>
    <t>253.53</t>
  </si>
  <si>
    <t>ACT 199 of 2022</t>
  </si>
  <si>
    <t>FOR FISCAL YEAR 2023</t>
  </si>
  <si>
    <t>As of 9/7/2022</t>
  </si>
  <si>
    <t>2590.00</t>
  </si>
  <si>
    <t>1600.00</t>
  </si>
  <si>
    <t>11/28/22-1</t>
  </si>
  <si>
    <t>11/28/22-2</t>
  </si>
  <si>
    <t>2309.89</t>
  </si>
  <si>
    <t>11/28/22-3</t>
  </si>
  <si>
    <t>1400.00</t>
  </si>
  <si>
    <t>1311.94</t>
  </si>
  <si>
    <t>11/28/22-4</t>
  </si>
  <si>
    <t>11/28/22-5</t>
  </si>
  <si>
    <t>2600.00</t>
  </si>
  <si>
    <t>11/28/22-6</t>
  </si>
  <si>
    <t>11/28/22-7</t>
  </si>
  <si>
    <t>1100.00</t>
  </si>
  <si>
    <t>5/10/23-1</t>
  </si>
  <si>
    <t>5/10/23-2</t>
  </si>
  <si>
    <t>5/10/23-3</t>
  </si>
  <si>
    <t>5/10/23-4</t>
  </si>
  <si>
    <t>5/10/23-5</t>
  </si>
  <si>
    <t>5/10/23-6</t>
  </si>
  <si>
    <t>1/27/23-1</t>
  </si>
  <si>
    <t>1/27/23-2</t>
  </si>
  <si>
    <t>1/27/23-3</t>
  </si>
  <si>
    <t>1/27/23-4</t>
  </si>
  <si>
    <t>3/1/23-1</t>
  </si>
  <si>
    <t>3/1/23-2</t>
  </si>
  <si>
    <t>3/1/23-3</t>
  </si>
  <si>
    <t>3/1/23-4</t>
  </si>
  <si>
    <t>3/1/23-5</t>
  </si>
  <si>
    <t>5/24/23-1</t>
  </si>
  <si>
    <t>5/24/23-2</t>
  </si>
  <si>
    <t>.</t>
  </si>
  <si>
    <t>Appropriation Authority:  Act 796 of 2023 Section 15</t>
  </si>
  <si>
    <t>7/26/23-1</t>
  </si>
  <si>
    <t>7/26/23-2</t>
  </si>
  <si>
    <t>7/26/23-3</t>
  </si>
  <si>
    <t>$5,000.00</t>
  </si>
  <si>
    <t>$629.66</t>
  </si>
  <si>
    <t>$1729.59</t>
  </si>
  <si>
    <t>$2100.80</t>
  </si>
  <si>
    <t>$1640.00</t>
  </si>
  <si>
    <t>$623.36</t>
  </si>
  <si>
    <t>$3400.00</t>
  </si>
  <si>
    <t>970.97</t>
  </si>
  <si>
    <t>1950.00</t>
  </si>
  <si>
    <t>824.91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</si>
</sst>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[$-409]h:mm:ss\ AM/PM"/>
    <numFmt numFmtId="167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9" fontId="2" fillId="0" borderId="0" xfId="0" applyNumberFormat="1" applyFont="1" applyAlignment="1">
      <alignment horizontal="centerContinuous"/>
    </xf>
    <xf numFmtId="39" fontId="0" fillId="0" borderId="0" xfId="0" applyNumberFormat="1" applyAlignment="1">
      <alignment horizontal="centerContinuous"/>
    </xf>
    <xf numFmtId="39" fontId="0" fillId="0" borderId="0" xfId="0" applyNumberFormat="1" applyAlignment="1">
      <alignment/>
    </xf>
    <xf numFmtId="39" fontId="2" fillId="0" borderId="10" xfId="0" applyNumberFormat="1" applyFont="1" applyBorder="1" applyAlignment="1">
      <alignment/>
    </xf>
    <xf numFmtId="39" fontId="2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0" fillId="0" borderId="0" xfId="0" applyNumberFormat="1" applyAlignment="1" quotePrefix="1">
      <alignment/>
    </xf>
    <xf numFmtId="0" fontId="0" fillId="0" borderId="0" xfId="0" applyNumberFormat="1" applyAlignment="1">
      <alignment horizontal="lef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9" fontId="2" fillId="0" borderId="1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39" fontId="0" fillId="0" borderId="0" xfId="0" applyNumberFormat="1" applyFill="1" applyAlignment="1">
      <alignment/>
    </xf>
    <xf numFmtId="39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0" xfId="44" applyNumberFormat="1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right"/>
    </xf>
    <xf numFmtId="39" fontId="41" fillId="0" borderId="0" xfId="0" applyNumberFormat="1" applyFont="1" applyAlignment="1">
      <alignment/>
    </xf>
    <xf numFmtId="43" fontId="41" fillId="0" borderId="0" xfId="42" applyFont="1" applyAlignment="1">
      <alignment/>
    </xf>
    <xf numFmtId="44" fontId="0" fillId="0" borderId="0" xfId="44" applyFont="1" applyAlignment="1">
      <alignment horizontal="center"/>
    </xf>
    <xf numFmtId="8" fontId="0" fillId="0" borderId="0" xfId="44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27</v>
      </c>
      <c r="B4" s="2"/>
      <c r="C4" s="2"/>
      <c r="D4" s="2"/>
      <c r="E4" s="2"/>
    </row>
    <row r="5" spans="1:5" ht="12.75">
      <c r="A5" s="1" t="s">
        <v>28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v>0</v>
      </c>
      <c r="C9" s="3">
        <v>0</v>
      </c>
      <c r="D9" s="3">
        <v>0</v>
      </c>
      <c r="E9" s="3">
        <f aca="true" t="shared" si="0" ref="E9:E20">IF(C9&lt;&gt;"",B9+C9-D9,"")</f>
        <v>0</v>
      </c>
    </row>
    <row r="10" spans="1:5" ht="12.75">
      <c r="A10" s="6" t="s">
        <v>7</v>
      </c>
      <c r="B10" s="3">
        <f aca="true" t="shared" si="1" ref="B10:B20">IF(C10&lt;&gt;"",E9,"")</f>
        <v>0</v>
      </c>
      <c r="C10" s="3">
        <v>0</v>
      </c>
      <c r="D10" s="3">
        <v>0</v>
      </c>
      <c r="E10" s="3">
        <f t="shared" si="0"/>
        <v>0</v>
      </c>
    </row>
    <row r="11" spans="1:5" ht="12.75">
      <c r="A11" s="6" t="s">
        <v>8</v>
      </c>
      <c r="B11" s="3">
        <f t="shared" si="1"/>
        <v>0</v>
      </c>
      <c r="C11" s="3">
        <v>0</v>
      </c>
      <c r="D11" s="3">
        <v>0</v>
      </c>
      <c r="E11" s="3">
        <f t="shared" si="0"/>
        <v>0</v>
      </c>
    </row>
    <row r="12" spans="1:5" ht="12.75">
      <c r="A12" s="6" t="s">
        <v>9</v>
      </c>
      <c r="B12" s="3">
        <f t="shared" si="1"/>
        <v>0</v>
      </c>
      <c r="C12" s="3">
        <v>665</v>
      </c>
      <c r="D12" s="3">
        <v>0</v>
      </c>
      <c r="E12" s="3">
        <f t="shared" si="0"/>
        <v>665</v>
      </c>
    </row>
    <row r="13" spans="1:5" ht="12.75">
      <c r="A13" s="6" t="s">
        <v>10</v>
      </c>
      <c r="B13" s="3">
        <f t="shared" si="1"/>
        <v>665</v>
      </c>
      <c r="C13" s="3">
        <v>10</v>
      </c>
      <c r="D13" s="3">
        <v>0</v>
      </c>
      <c r="E13" s="3">
        <f t="shared" si="0"/>
        <v>675</v>
      </c>
    </row>
    <row r="14" spans="1:5" ht="12.75">
      <c r="A14" s="6" t="s">
        <v>11</v>
      </c>
      <c r="B14" s="3">
        <f t="shared" si="1"/>
        <v>675</v>
      </c>
      <c r="C14" s="3">
        <v>50</v>
      </c>
      <c r="D14" s="3">
        <v>0</v>
      </c>
      <c r="E14" s="3">
        <f t="shared" si="0"/>
        <v>725</v>
      </c>
    </row>
    <row r="15" spans="1:5" ht="12.75">
      <c r="A15" s="6" t="s">
        <v>12</v>
      </c>
      <c r="B15" s="3">
        <f t="shared" si="1"/>
        <v>725</v>
      </c>
      <c r="C15" s="3">
        <v>10</v>
      </c>
      <c r="D15" s="3">
        <v>0</v>
      </c>
      <c r="E15" s="3">
        <f t="shared" si="0"/>
        <v>735</v>
      </c>
    </row>
    <row r="16" spans="1:5" ht="12.75">
      <c r="A16" s="6" t="s">
        <v>13</v>
      </c>
      <c r="B16" s="3">
        <f t="shared" si="1"/>
        <v>735</v>
      </c>
      <c r="C16" s="3">
        <v>2</v>
      </c>
      <c r="D16" s="3">
        <v>0</v>
      </c>
      <c r="E16" s="3">
        <f t="shared" si="0"/>
        <v>737</v>
      </c>
    </row>
    <row r="17" spans="1:5" ht="12.75">
      <c r="A17" s="6" t="s">
        <v>14</v>
      </c>
      <c r="B17" s="3">
        <f t="shared" si="1"/>
        <v>737</v>
      </c>
      <c r="C17" s="3">
        <f>25+877+1237</f>
        <v>2139</v>
      </c>
      <c r="D17" s="3">
        <v>0</v>
      </c>
      <c r="E17" s="3">
        <f t="shared" si="0"/>
        <v>2876</v>
      </c>
    </row>
    <row r="18" spans="1:5" ht="12.75">
      <c r="A18" s="6" t="s">
        <v>15</v>
      </c>
      <c r="B18" s="3">
        <f t="shared" si="1"/>
        <v>2876</v>
      </c>
      <c r="C18" s="3">
        <v>10</v>
      </c>
      <c r="D18" s="3">
        <v>0</v>
      </c>
      <c r="E18" s="3">
        <f t="shared" si="0"/>
        <v>2886</v>
      </c>
    </row>
    <row r="19" spans="1:5" ht="12.75">
      <c r="A19" s="6" t="s">
        <v>16</v>
      </c>
      <c r="B19" s="3">
        <f t="shared" si="1"/>
        <v>2886</v>
      </c>
      <c r="C19" s="3">
        <f>532.76+1227</f>
        <v>1759.76</v>
      </c>
      <c r="D19" s="3">
        <v>0</v>
      </c>
      <c r="E19" s="3">
        <f t="shared" si="0"/>
        <v>4645.76</v>
      </c>
    </row>
    <row r="20" spans="1:5" ht="12.75">
      <c r="A20" s="6" t="s">
        <v>17</v>
      </c>
      <c r="B20" s="3">
        <f t="shared" si="1"/>
        <v>4645.76</v>
      </c>
      <c r="C20" s="3">
        <v>546</v>
      </c>
      <c r="D20" s="3">
        <v>0</v>
      </c>
      <c r="E20" s="3">
        <f t="shared" si="0"/>
        <v>5191.76</v>
      </c>
    </row>
    <row r="22" spans="1:5" ht="12.75">
      <c r="A22" s="6" t="s">
        <v>18</v>
      </c>
      <c r="B22" s="3">
        <f>B9</f>
        <v>0</v>
      </c>
      <c r="C22" s="3">
        <f>SUM(C9:C21)</f>
        <v>5191.76</v>
      </c>
      <c r="D22" s="3">
        <f>SUM(D9:D21)</f>
        <v>0</v>
      </c>
      <c r="E22" s="3">
        <f>B22+C22-D22</f>
        <v>5191.76</v>
      </c>
    </row>
    <row r="24" spans="1:4" ht="12.75">
      <c r="A24" s="6" t="s">
        <v>19</v>
      </c>
      <c r="C24" s="3">
        <f>AVERAGE(C9:C20)</f>
        <v>432.6466666666667</v>
      </c>
      <c r="D24" s="3">
        <f>AVERAGE(D9:D20)</f>
        <v>0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58</v>
      </c>
      <c r="B4" s="2"/>
      <c r="C4" s="2"/>
      <c r="D4" s="2"/>
      <c r="E4" s="2"/>
    </row>
    <row r="5" spans="1:5" ht="12.75">
      <c r="A5" s="1" t="s">
        <v>60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2011-12'!E20</f>
        <v>20803.18</v>
      </c>
      <c r="C9" s="3">
        <v>166</v>
      </c>
      <c r="D9" s="3">
        <v>0</v>
      </c>
      <c r="E9" s="3">
        <f aca="true" t="shared" si="0" ref="E9:E20">IF(C9&lt;&gt;"",B9+C9-D9,"")</f>
        <v>20969.18</v>
      </c>
    </row>
    <row r="10" spans="1:5" ht="12.75">
      <c r="A10" s="6" t="s">
        <v>7</v>
      </c>
      <c r="B10" s="3">
        <f aca="true" t="shared" si="1" ref="B10:B20">IF(C10&lt;&gt;"",E9,"")</f>
        <v>20969.18</v>
      </c>
      <c r="C10" s="3">
        <v>50</v>
      </c>
      <c r="D10" s="3">
        <v>1600</v>
      </c>
      <c r="E10" s="3">
        <f t="shared" si="0"/>
        <v>19419.18</v>
      </c>
    </row>
    <row r="11" spans="1:5" ht="12.75">
      <c r="A11" s="6" t="s">
        <v>8</v>
      </c>
      <c r="B11" s="3">
        <f t="shared" si="1"/>
        <v>19419.18</v>
      </c>
      <c r="C11" s="3">
        <v>16</v>
      </c>
      <c r="D11" s="3">
        <v>2100</v>
      </c>
      <c r="E11" s="3">
        <f t="shared" si="0"/>
        <v>17335.18</v>
      </c>
    </row>
    <row r="12" spans="1:5" ht="12.75">
      <c r="A12" s="6" t="s">
        <v>9</v>
      </c>
      <c r="B12" s="3">
        <f t="shared" si="1"/>
        <v>17335.18</v>
      </c>
      <c r="C12" s="3">
        <v>228</v>
      </c>
      <c r="D12" s="3">
        <v>0</v>
      </c>
      <c r="E12" s="3">
        <f t="shared" si="0"/>
        <v>17563.18</v>
      </c>
    </row>
    <row r="13" spans="1:5" ht="12.75">
      <c r="A13" s="6" t="s">
        <v>10</v>
      </c>
      <c r="B13" s="3">
        <f t="shared" si="1"/>
        <v>17563.18</v>
      </c>
      <c r="C13" s="3">
        <v>36</v>
      </c>
      <c r="D13" s="3">
        <v>0</v>
      </c>
      <c r="E13" s="3">
        <f t="shared" si="0"/>
        <v>17599.18</v>
      </c>
    </row>
    <row r="14" spans="1:5" ht="12.75">
      <c r="A14" s="6" t="s">
        <v>11</v>
      </c>
      <c r="B14" s="3">
        <f t="shared" si="1"/>
        <v>17599.18</v>
      </c>
      <c r="C14" s="3">
        <v>0</v>
      </c>
      <c r="D14" s="3">
        <v>0</v>
      </c>
      <c r="E14" s="3">
        <f t="shared" si="0"/>
        <v>17599.18</v>
      </c>
    </row>
    <row r="15" spans="1:5" ht="12.75">
      <c r="A15" s="6" t="s">
        <v>12</v>
      </c>
      <c r="B15" s="3">
        <f t="shared" si="1"/>
        <v>17599.18</v>
      </c>
      <c r="C15" s="3">
        <v>1560</v>
      </c>
      <c r="D15" s="3">
        <v>4718</v>
      </c>
      <c r="E15" s="3">
        <f t="shared" si="0"/>
        <v>14441.18</v>
      </c>
    </row>
    <row r="16" spans="1:5" ht="12.75">
      <c r="A16" s="6" t="s">
        <v>13</v>
      </c>
      <c r="B16" s="3">
        <f t="shared" si="1"/>
        <v>14441.18</v>
      </c>
      <c r="C16" s="3">
        <v>0</v>
      </c>
      <c r="D16" s="3">
        <v>0</v>
      </c>
      <c r="E16" s="3">
        <f t="shared" si="0"/>
        <v>14441.18</v>
      </c>
    </row>
    <row r="17" spans="1:5" ht="12.75">
      <c r="A17" s="6" t="s">
        <v>14</v>
      </c>
      <c r="B17" s="3">
        <f t="shared" si="1"/>
        <v>14441.18</v>
      </c>
      <c r="C17" s="3">
        <v>1063</v>
      </c>
      <c r="D17" s="3">
        <v>1789</v>
      </c>
      <c r="E17" s="3">
        <f t="shared" si="0"/>
        <v>13715.18</v>
      </c>
    </row>
    <row r="18" spans="1:5" ht="12.75">
      <c r="A18" s="6" t="s">
        <v>15</v>
      </c>
      <c r="B18" s="3">
        <f t="shared" si="1"/>
        <v>13715.18</v>
      </c>
      <c r="C18" s="3">
        <v>1864</v>
      </c>
      <c r="D18" s="3">
        <v>0</v>
      </c>
      <c r="E18" s="3">
        <f t="shared" si="0"/>
        <v>15579.18</v>
      </c>
    </row>
    <row r="19" spans="1:5" ht="12.75">
      <c r="A19" s="6" t="s">
        <v>16</v>
      </c>
      <c r="B19" s="3">
        <f t="shared" si="1"/>
        <v>15579.18</v>
      </c>
      <c r="C19" s="3">
        <v>724</v>
      </c>
      <c r="D19" s="3">
        <v>2200</v>
      </c>
      <c r="E19" s="3">
        <f t="shared" si="0"/>
        <v>14103.18</v>
      </c>
    </row>
    <row r="20" spans="1:5" ht="12.75">
      <c r="A20" s="6" t="s">
        <v>17</v>
      </c>
      <c r="B20" s="3">
        <f t="shared" si="1"/>
        <v>14103.18</v>
      </c>
      <c r="C20" s="3">
        <v>238</v>
      </c>
      <c r="D20" s="3">
        <v>0</v>
      </c>
      <c r="E20" s="3">
        <f t="shared" si="0"/>
        <v>14341.18</v>
      </c>
    </row>
    <row r="22" spans="1:5" ht="12.75">
      <c r="A22" s="6" t="s">
        <v>18</v>
      </c>
      <c r="B22" s="3">
        <f>B9</f>
        <v>20803.18</v>
      </c>
      <c r="C22" s="3">
        <f>SUM(C9:C21)</f>
        <v>5945</v>
      </c>
      <c r="D22" s="3">
        <f>SUM(D9:D21)</f>
        <v>12407</v>
      </c>
      <c r="E22" s="3">
        <f>B22+C22-D22</f>
        <v>14341.18</v>
      </c>
    </row>
    <row r="24" spans="1:4" ht="12.75">
      <c r="A24" s="6" t="s">
        <v>19</v>
      </c>
      <c r="C24" s="3">
        <f>AVERAGE(C9:C20)</f>
        <v>495.4166666666667</v>
      </c>
      <c r="D24" s="3">
        <f>AVERAGE(D9:D20)</f>
        <v>1033.9166666666667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59</v>
      </c>
    </row>
    <row r="34" ht="12.75">
      <c r="A34" s="6" t="s">
        <v>39</v>
      </c>
    </row>
    <row r="35" ht="12.75">
      <c r="A35" s="12"/>
    </row>
    <row r="36" spans="1:5" ht="12.75">
      <c r="A36" s="12">
        <v>41130</v>
      </c>
      <c r="B36" s="14" t="s">
        <v>36</v>
      </c>
      <c r="E36" s="3">
        <v>1600</v>
      </c>
    </row>
    <row r="37" spans="1:5" ht="12.75">
      <c r="A37" s="12">
        <v>41179</v>
      </c>
      <c r="B37" s="14" t="s">
        <v>36</v>
      </c>
      <c r="E37" s="3">
        <v>1200</v>
      </c>
    </row>
    <row r="38" spans="1:5" ht="12.75">
      <c r="A38" s="12">
        <v>41179</v>
      </c>
      <c r="B38" s="14" t="s">
        <v>36</v>
      </c>
      <c r="E38" s="3">
        <v>900</v>
      </c>
    </row>
    <row r="39" spans="1:5" ht="12.75">
      <c r="A39" s="12">
        <v>41290</v>
      </c>
      <c r="B39" s="14" t="s">
        <v>36</v>
      </c>
      <c r="E39" s="3">
        <v>425</v>
      </c>
    </row>
    <row r="40" spans="1:5" ht="12.75">
      <c r="A40" s="12">
        <v>41290</v>
      </c>
      <c r="B40" s="14" t="s">
        <v>36</v>
      </c>
      <c r="E40" s="3">
        <v>440</v>
      </c>
    </row>
    <row r="41" spans="1:5" ht="12.75">
      <c r="A41" s="12">
        <v>41290</v>
      </c>
      <c r="B41" s="14" t="s">
        <v>36</v>
      </c>
      <c r="E41" s="3">
        <v>1300</v>
      </c>
    </row>
    <row r="42" spans="1:5" ht="12.75">
      <c r="A42" s="12">
        <v>41297</v>
      </c>
      <c r="B42" s="14" t="s">
        <v>36</v>
      </c>
      <c r="E42" s="3">
        <v>1978</v>
      </c>
    </row>
    <row r="43" spans="1:5" ht="12.75">
      <c r="A43" s="12">
        <v>41297</v>
      </c>
      <c r="B43" s="14" t="s">
        <v>36</v>
      </c>
      <c r="E43" s="3">
        <v>575</v>
      </c>
    </row>
    <row r="44" spans="1:5" ht="12.75">
      <c r="A44" s="12">
        <v>41361</v>
      </c>
      <c r="B44" s="14" t="s">
        <v>36</v>
      </c>
      <c r="E44" s="3">
        <v>1400</v>
      </c>
    </row>
    <row r="45" spans="1:5" ht="12.75">
      <c r="A45" s="12">
        <v>41361</v>
      </c>
      <c r="B45" s="14" t="s">
        <v>36</v>
      </c>
      <c r="E45" s="3">
        <v>389</v>
      </c>
    </row>
    <row r="46" spans="1:5" ht="12.75">
      <c r="A46" s="12">
        <v>41423</v>
      </c>
      <c r="B46" s="14" t="s">
        <v>36</v>
      </c>
      <c r="E46" s="3">
        <v>1200</v>
      </c>
    </row>
    <row r="47" spans="1:5" ht="12.75">
      <c r="A47" s="12">
        <v>41423</v>
      </c>
      <c r="B47" s="14" t="s">
        <v>36</v>
      </c>
      <c r="E47" s="3">
        <v>1000</v>
      </c>
    </row>
    <row r="48" ht="12.75">
      <c r="A48" s="12"/>
    </row>
    <row r="49" spans="1:5" s="6" customFormat="1" ht="13.5" thickBot="1">
      <c r="A49" s="12" t="s">
        <v>40</v>
      </c>
      <c r="E49" s="13">
        <f>SUM(E34:E48)</f>
        <v>12407</v>
      </c>
    </row>
    <row r="50" ht="13.5" thickTop="1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6" width="13.7109375" style="3" customWidth="1"/>
    <col min="7" max="16384" width="9.1406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 t="s">
        <v>25</v>
      </c>
      <c r="B2" s="2"/>
      <c r="C2" s="2"/>
      <c r="D2" s="2"/>
      <c r="E2" s="2"/>
      <c r="F2" s="2"/>
    </row>
    <row r="3" spans="1:6" ht="12.75">
      <c r="A3" s="1" t="s">
        <v>26</v>
      </c>
      <c r="B3" s="2"/>
      <c r="C3" s="2"/>
      <c r="D3" s="2"/>
      <c r="E3" s="2"/>
      <c r="F3" s="2"/>
    </row>
    <row r="4" spans="1:6" ht="12.75">
      <c r="A4" s="1" t="s">
        <v>61</v>
      </c>
      <c r="B4" s="2"/>
      <c r="C4" s="2"/>
      <c r="D4" s="2"/>
      <c r="E4" s="2"/>
      <c r="F4" s="2"/>
    </row>
    <row r="5" spans="1:6" ht="12.75">
      <c r="A5" s="1" t="s">
        <v>64</v>
      </c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s="6" customFormat="1" ht="12.75">
      <c r="A7" s="4"/>
      <c r="B7" s="5" t="s">
        <v>2</v>
      </c>
      <c r="C7" s="5" t="s">
        <v>3</v>
      </c>
      <c r="D7" s="5" t="s">
        <v>63</v>
      </c>
      <c r="E7" s="5" t="s">
        <v>4</v>
      </c>
      <c r="F7" s="5" t="s">
        <v>5</v>
      </c>
    </row>
    <row r="9" spans="1:6" ht="12.75">
      <c r="A9" s="6" t="s">
        <v>6</v>
      </c>
      <c r="B9" s="3">
        <f>'FY 2012-13'!E20</f>
        <v>14341.18</v>
      </c>
      <c r="C9" s="3">
        <f>76-2</f>
        <v>74</v>
      </c>
      <c r="D9" s="3">
        <v>0</v>
      </c>
      <c r="E9" s="3">
        <v>3350</v>
      </c>
      <c r="F9" s="3">
        <f>IF(C9&lt;&gt;"",B9+D9+C9-E9,"")</f>
        <v>11065.18</v>
      </c>
    </row>
    <row r="10" spans="1:6" ht="12.75">
      <c r="A10" s="6" t="s">
        <v>7</v>
      </c>
      <c r="B10" s="3">
        <f aca="true" t="shared" si="0" ref="B10:B20">IF(C10&lt;&gt;"",F9,"")</f>
        <v>11065.18</v>
      </c>
      <c r="C10" s="3">
        <v>0</v>
      </c>
      <c r="D10" s="3">
        <v>0</v>
      </c>
      <c r="E10" s="3">
        <v>0</v>
      </c>
      <c r="F10" s="3">
        <f aca="true" t="shared" si="1" ref="F10:F20">IF(C10&lt;&gt;"",B10+D10+C10-E10,"")</f>
        <v>11065.18</v>
      </c>
    </row>
    <row r="11" spans="1:6" ht="12.75">
      <c r="A11" s="6" t="s">
        <v>8</v>
      </c>
      <c r="B11" s="3">
        <f t="shared" si="0"/>
        <v>11065.18</v>
      </c>
      <c r="C11" s="3">
        <v>45</v>
      </c>
      <c r="D11" s="3">
        <v>0</v>
      </c>
      <c r="E11" s="3">
        <v>1900</v>
      </c>
      <c r="F11" s="3">
        <f t="shared" si="1"/>
        <v>9210.18</v>
      </c>
    </row>
    <row r="12" spans="1:6" ht="12.75">
      <c r="A12" s="6" t="s">
        <v>9</v>
      </c>
      <c r="B12" s="3">
        <f t="shared" si="0"/>
        <v>9210.18</v>
      </c>
      <c r="C12" s="3">
        <v>93</v>
      </c>
      <c r="D12" s="3">
        <v>0</v>
      </c>
      <c r="E12" s="3">
        <v>0</v>
      </c>
      <c r="F12" s="3">
        <f t="shared" si="1"/>
        <v>9303.18</v>
      </c>
    </row>
    <row r="13" spans="1:6" ht="12.75">
      <c r="A13" s="6" t="s">
        <v>10</v>
      </c>
      <c r="B13" s="3">
        <f t="shared" si="0"/>
        <v>9303.18</v>
      </c>
      <c r="C13" s="3">
        <v>50</v>
      </c>
      <c r="D13" s="3">
        <v>130</v>
      </c>
      <c r="E13" s="3">
        <v>0</v>
      </c>
      <c r="F13" s="3">
        <f t="shared" si="1"/>
        <v>9483.18</v>
      </c>
    </row>
    <row r="14" spans="1:6" ht="12.75">
      <c r="A14" s="6" t="s">
        <v>11</v>
      </c>
      <c r="B14" s="3">
        <f t="shared" si="0"/>
        <v>9483.18</v>
      </c>
      <c r="C14" s="3">
        <v>1630</v>
      </c>
      <c r="D14" s="3">
        <v>0</v>
      </c>
      <c r="E14" s="3">
        <v>2070.33</v>
      </c>
      <c r="F14" s="3">
        <f t="shared" si="1"/>
        <v>9042.85</v>
      </c>
    </row>
    <row r="15" spans="1:6" ht="12.75">
      <c r="A15" s="6" t="s">
        <v>12</v>
      </c>
      <c r="B15" s="3">
        <f t="shared" si="0"/>
        <v>9042.85</v>
      </c>
      <c r="C15" s="3">
        <f>150+11</f>
        <v>161</v>
      </c>
      <c r="D15" s="3">
        <v>100</v>
      </c>
      <c r="E15" s="3">
        <v>1500</v>
      </c>
      <c r="F15" s="3">
        <f t="shared" si="1"/>
        <v>7803.85</v>
      </c>
    </row>
    <row r="16" spans="1:6" ht="12.75">
      <c r="A16" s="6" t="s">
        <v>13</v>
      </c>
      <c r="B16" s="3">
        <f t="shared" si="0"/>
        <v>7803.85</v>
      </c>
      <c r="C16" s="3">
        <v>1965</v>
      </c>
      <c r="D16" s="3">
        <v>0</v>
      </c>
      <c r="E16" s="3">
        <v>0</v>
      </c>
      <c r="F16" s="3">
        <f t="shared" si="1"/>
        <v>9768.85</v>
      </c>
    </row>
    <row r="17" spans="1:6" ht="12.75">
      <c r="A17" s="6" t="s">
        <v>14</v>
      </c>
      <c r="B17" s="3">
        <f t="shared" si="0"/>
        <v>9768.85</v>
      </c>
      <c r="C17" s="3">
        <v>994</v>
      </c>
      <c r="D17" s="3">
        <v>0</v>
      </c>
      <c r="E17" s="3">
        <v>1800</v>
      </c>
      <c r="F17" s="3">
        <f t="shared" si="1"/>
        <v>8962.85</v>
      </c>
    </row>
    <row r="18" spans="1:6" ht="12.75">
      <c r="A18" s="6" t="s">
        <v>15</v>
      </c>
      <c r="B18" s="3">
        <f t="shared" si="0"/>
        <v>8962.85</v>
      </c>
      <c r="C18" s="3">
        <v>3446.56</v>
      </c>
      <c r="D18" s="3">
        <v>0</v>
      </c>
      <c r="E18" s="3">
        <v>0</v>
      </c>
      <c r="F18" s="3">
        <f t="shared" si="1"/>
        <v>12409.41</v>
      </c>
    </row>
    <row r="19" spans="1:6" ht="12.75">
      <c r="A19" s="6" t="s">
        <v>16</v>
      </c>
      <c r="B19" s="3">
        <f t="shared" si="0"/>
        <v>12409.41</v>
      </c>
      <c r="C19" s="3">
        <f>727+500</f>
        <v>1227</v>
      </c>
      <c r="D19" s="3">
        <v>0</v>
      </c>
      <c r="E19" s="3">
        <v>3300</v>
      </c>
      <c r="F19" s="3">
        <f t="shared" si="1"/>
        <v>10336.41</v>
      </c>
    </row>
    <row r="20" spans="1:6" ht="12.75">
      <c r="A20" s="6" t="s">
        <v>17</v>
      </c>
      <c r="B20" s="3">
        <f t="shared" si="0"/>
        <v>10336.41</v>
      </c>
      <c r="C20" s="3">
        <v>604</v>
      </c>
      <c r="D20" s="3">
        <v>0</v>
      </c>
      <c r="E20" s="3">
        <v>0</v>
      </c>
      <c r="F20" s="3">
        <f t="shared" si="1"/>
        <v>10940.41</v>
      </c>
    </row>
    <row r="22" spans="1:6" ht="12.75">
      <c r="A22" s="6" t="s">
        <v>18</v>
      </c>
      <c r="B22" s="3">
        <f>B9</f>
        <v>14341.18</v>
      </c>
      <c r="C22" s="3">
        <f>SUM(C9:C21)</f>
        <v>10289.56</v>
      </c>
      <c r="D22" s="3">
        <f>SUM(D9:D21)</f>
        <v>230</v>
      </c>
      <c r="E22" s="3">
        <f>SUM(E9:E21)</f>
        <v>13920.33</v>
      </c>
      <c r="F22" s="3">
        <f>B22+C22+D22-E22</f>
        <v>10940.409999999998</v>
      </c>
    </row>
    <row r="24" spans="1:5" ht="12.75">
      <c r="A24" s="6" t="s">
        <v>19</v>
      </c>
      <c r="C24" s="3">
        <f>AVERAGE(C9:C20)</f>
        <v>857.4633333333333</v>
      </c>
      <c r="D24" s="3">
        <f>AVERAGE(D9:D20)</f>
        <v>19.166666666666668</v>
      </c>
      <c r="E24" s="3">
        <f>AVERAGE(E9:E20)</f>
        <v>1160.0275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62</v>
      </c>
    </row>
    <row r="34" ht="12.75">
      <c r="A34" s="6" t="s">
        <v>39</v>
      </c>
    </row>
    <row r="35" ht="12.75">
      <c r="A35" s="12"/>
    </row>
    <row r="36" spans="1:6" ht="12.75">
      <c r="A36" s="12">
        <v>41479</v>
      </c>
      <c r="B36" s="14" t="s">
        <v>36</v>
      </c>
      <c r="F36" s="3">
        <v>750</v>
      </c>
    </row>
    <row r="37" spans="1:6" ht="12.75">
      <c r="A37" s="12">
        <v>41479</v>
      </c>
      <c r="B37" s="14" t="s">
        <v>36</v>
      </c>
      <c r="F37" s="3">
        <v>1600</v>
      </c>
    </row>
    <row r="38" spans="1:6" ht="12.75">
      <c r="A38" s="12">
        <v>41479</v>
      </c>
      <c r="B38" s="14" t="s">
        <v>36</v>
      </c>
      <c r="F38" s="3">
        <v>1000</v>
      </c>
    </row>
    <row r="39" spans="1:6" ht="12.75">
      <c r="A39" s="12">
        <v>41542</v>
      </c>
      <c r="B39" s="14" t="s">
        <v>36</v>
      </c>
      <c r="F39" s="3">
        <v>1000</v>
      </c>
    </row>
    <row r="40" spans="1:6" ht="12.75">
      <c r="A40" s="12">
        <v>41542</v>
      </c>
      <c r="B40" s="14" t="s">
        <v>36</v>
      </c>
      <c r="F40" s="3">
        <v>450</v>
      </c>
    </row>
    <row r="41" spans="1:6" ht="12.75">
      <c r="A41" s="12">
        <v>41542</v>
      </c>
      <c r="B41" s="14" t="s">
        <v>36</v>
      </c>
      <c r="F41" s="3">
        <v>450</v>
      </c>
    </row>
    <row r="42" spans="1:6" ht="12.75">
      <c r="A42" s="12">
        <v>41610</v>
      </c>
      <c r="B42" s="14" t="s">
        <v>36</v>
      </c>
      <c r="F42" s="3">
        <v>575</v>
      </c>
    </row>
    <row r="43" spans="1:6" ht="12.75">
      <c r="A43" s="12">
        <v>41610</v>
      </c>
      <c r="B43" s="14" t="s">
        <v>36</v>
      </c>
      <c r="F43" s="3">
        <v>320.96</v>
      </c>
    </row>
    <row r="44" spans="1:6" ht="12.75">
      <c r="A44" s="12">
        <v>41610</v>
      </c>
      <c r="B44" s="14" t="s">
        <v>36</v>
      </c>
      <c r="F44" s="3">
        <v>1174.37</v>
      </c>
    </row>
    <row r="45" spans="1:6" ht="12.75">
      <c r="A45" s="12">
        <v>41668</v>
      </c>
      <c r="B45" s="14" t="s">
        <v>36</v>
      </c>
      <c r="F45" s="3">
        <v>1500</v>
      </c>
    </row>
    <row r="46" spans="1:6" ht="12.75">
      <c r="A46" s="12">
        <v>41724</v>
      </c>
      <c r="B46" s="14" t="s">
        <v>36</v>
      </c>
      <c r="F46" s="3">
        <v>1800</v>
      </c>
    </row>
    <row r="47" spans="1:6" ht="12.75">
      <c r="A47" s="12">
        <v>41787</v>
      </c>
      <c r="B47" s="14" t="s">
        <v>36</v>
      </c>
      <c r="F47" s="3">
        <v>1800</v>
      </c>
    </row>
    <row r="48" spans="1:6" ht="12.75">
      <c r="A48" s="12">
        <v>41787</v>
      </c>
      <c r="B48" s="14" t="s">
        <v>36</v>
      </c>
      <c r="F48" s="3">
        <v>1500</v>
      </c>
    </row>
    <row r="49" ht="12.75">
      <c r="A49" s="12"/>
    </row>
    <row r="50" spans="1:6" s="6" customFormat="1" ht="13.5" thickBot="1">
      <c r="A50" s="15" t="s">
        <v>40</v>
      </c>
      <c r="F50" s="13">
        <f>SUM(F34:F49)</f>
        <v>13920.33</v>
      </c>
    </row>
    <row r="51" ht="13.5" thickTop="1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6" width="13.7109375" style="3" customWidth="1"/>
    <col min="7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16"/>
      <c r="H1" s="14"/>
    </row>
    <row r="2" spans="1:6" ht="12.75">
      <c r="A2" s="1" t="s">
        <v>25</v>
      </c>
      <c r="B2" s="2"/>
      <c r="C2" s="2"/>
      <c r="D2" s="2"/>
      <c r="E2" s="2"/>
      <c r="F2" s="2"/>
    </row>
    <row r="3" spans="1:6" ht="12.75">
      <c r="A3" s="1" t="s">
        <v>26</v>
      </c>
      <c r="B3" s="2"/>
      <c r="C3" s="2"/>
      <c r="D3" s="2"/>
      <c r="E3" s="2"/>
      <c r="F3" s="2"/>
    </row>
    <row r="4" spans="1:6" ht="12.75">
      <c r="A4" s="1" t="s">
        <v>65</v>
      </c>
      <c r="B4" s="2"/>
      <c r="C4" s="2"/>
      <c r="D4" s="2"/>
      <c r="E4" s="2"/>
      <c r="F4" s="2"/>
    </row>
    <row r="5" spans="1:6" ht="12.75">
      <c r="A5" s="1" t="s">
        <v>67</v>
      </c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s="6" customFormat="1" ht="12.75">
      <c r="A7" s="4"/>
      <c r="B7" s="5" t="s">
        <v>2</v>
      </c>
      <c r="C7" s="5" t="s">
        <v>3</v>
      </c>
      <c r="D7" s="5" t="s">
        <v>63</v>
      </c>
      <c r="E7" s="5" t="s">
        <v>4</v>
      </c>
      <c r="F7" s="5" t="s">
        <v>5</v>
      </c>
    </row>
    <row r="9" spans="1:6" ht="12.75">
      <c r="A9" s="6" t="s">
        <v>6</v>
      </c>
      <c r="B9" s="3">
        <f>'FY 2013-14'!F20</f>
        <v>10940.41</v>
      </c>
      <c r="C9" s="3">
        <v>419</v>
      </c>
      <c r="D9" s="3">
        <v>0</v>
      </c>
      <c r="E9" s="3">
        <v>2750.25</v>
      </c>
      <c r="F9" s="3">
        <f>IF(C9&lt;&gt;"",B9+D9+C9-E9,"")</f>
        <v>8609.16</v>
      </c>
    </row>
    <row r="10" spans="1:6" ht="12.75">
      <c r="A10" s="6" t="s">
        <v>7</v>
      </c>
      <c r="B10" s="3">
        <f aca="true" t="shared" si="0" ref="B10:B20">IF(C10&lt;&gt;"",F9,"")</f>
        <v>8609.16</v>
      </c>
      <c r="C10" s="3">
        <v>112</v>
      </c>
      <c r="D10" s="3">
        <v>0</v>
      </c>
      <c r="E10" s="3">
        <v>0</v>
      </c>
      <c r="F10" s="3">
        <f aca="true" t="shared" si="1" ref="F10:F20">IF(C10&lt;&gt;"",B10+D10+C10-E10,"")</f>
        <v>8721.16</v>
      </c>
    </row>
    <row r="11" spans="1:6" ht="12.75">
      <c r="A11" s="6" t="s">
        <v>8</v>
      </c>
      <c r="B11" s="3">
        <f t="shared" si="0"/>
        <v>8721.16</v>
      </c>
      <c r="C11" s="3">
        <v>20</v>
      </c>
      <c r="D11" s="3">
        <v>0</v>
      </c>
      <c r="E11" s="3">
        <v>0</v>
      </c>
      <c r="F11" s="3">
        <f t="shared" si="1"/>
        <v>8741.16</v>
      </c>
    </row>
    <row r="12" spans="1:6" ht="12.75">
      <c r="A12" s="6" t="s">
        <v>9</v>
      </c>
      <c r="B12" s="3">
        <f t="shared" si="0"/>
        <v>8741.16</v>
      </c>
      <c r="C12" s="3">
        <v>97</v>
      </c>
      <c r="D12" s="3">
        <v>0</v>
      </c>
      <c r="E12" s="3">
        <v>545</v>
      </c>
      <c r="F12" s="3">
        <f t="shared" si="1"/>
        <v>8293.16</v>
      </c>
    </row>
    <row r="13" spans="1:6" ht="12.75">
      <c r="A13" s="6" t="s">
        <v>10</v>
      </c>
      <c r="B13" s="3">
        <f t="shared" si="0"/>
        <v>8293.16</v>
      </c>
      <c r="C13" s="3">
        <v>52</v>
      </c>
      <c r="D13" s="3">
        <v>0</v>
      </c>
      <c r="E13" s="3">
        <v>0</v>
      </c>
      <c r="F13" s="3">
        <f t="shared" si="1"/>
        <v>8345.16</v>
      </c>
    </row>
    <row r="14" spans="1:6" ht="12.75">
      <c r="A14" s="6" t="s">
        <v>11</v>
      </c>
      <c r="B14" s="3">
        <f t="shared" si="0"/>
        <v>8345.16</v>
      </c>
      <c r="C14" s="3">
        <v>1725</v>
      </c>
      <c r="D14" s="3">
        <v>0</v>
      </c>
      <c r="E14" s="3">
        <v>0</v>
      </c>
      <c r="F14" s="3">
        <f t="shared" si="1"/>
        <v>10070.16</v>
      </c>
    </row>
    <row r="15" spans="1:6" ht="12.75">
      <c r="A15" s="6" t="s">
        <v>12</v>
      </c>
      <c r="B15" s="3">
        <f t="shared" si="0"/>
        <v>10070.16</v>
      </c>
      <c r="C15" s="3">
        <v>416</v>
      </c>
      <c r="D15" s="3">
        <v>0</v>
      </c>
      <c r="E15" s="3">
        <v>0</v>
      </c>
      <c r="F15" s="3">
        <f t="shared" si="1"/>
        <v>10486.16</v>
      </c>
    </row>
    <row r="16" spans="1:6" ht="12.75">
      <c r="A16" s="6" t="s">
        <v>13</v>
      </c>
      <c r="B16" s="3">
        <f t="shared" si="0"/>
        <v>10486.16</v>
      </c>
      <c r="C16" s="3">
        <v>1876</v>
      </c>
      <c r="D16" s="3">
        <v>0</v>
      </c>
      <c r="E16" s="3">
        <v>2970</v>
      </c>
      <c r="F16" s="3">
        <f t="shared" si="1"/>
        <v>9392.16</v>
      </c>
    </row>
    <row r="17" spans="1:6" ht="12.75">
      <c r="A17" s="6" t="s">
        <v>14</v>
      </c>
      <c r="B17" s="3">
        <f t="shared" si="0"/>
        <v>9392.16</v>
      </c>
      <c r="C17" s="3">
        <v>884</v>
      </c>
      <c r="D17" s="3">
        <v>0</v>
      </c>
      <c r="E17" s="3">
        <v>0</v>
      </c>
      <c r="F17" s="3">
        <f t="shared" si="1"/>
        <v>10276.16</v>
      </c>
    </row>
    <row r="18" spans="1:6" ht="12.75">
      <c r="A18" s="6" t="s">
        <v>15</v>
      </c>
      <c r="B18" s="3">
        <f t="shared" si="0"/>
        <v>10276.16</v>
      </c>
      <c r="C18" s="3">
        <v>1724.36</v>
      </c>
      <c r="D18" s="3">
        <v>0</v>
      </c>
      <c r="E18" s="3">
        <v>1300</v>
      </c>
      <c r="F18" s="3">
        <f t="shared" si="1"/>
        <v>10700.52</v>
      </c>
    </row>
    <row r="19" spans="1:6" ht="12.75">
      <c r="A19" s="6" t="s">
        <v>16</v>
      </c>
      <c r="B19" s="3">
        <f t="shared" si="0"/>
        <v>10700.52</v>
      </c>
      <c r="C19" s="3">
        <v>687</v>
      </c>
      <c r="D19" s="3">
        <v>0</v>
      </c>
      <c r="E19" s="3">
        <v>2600</v>
      </c>
      <c r="F19" s="3">
        <f t="shared" si="1"/>
        <v>8787.52</v>
      </c>
    </row>
    <row r="20" spans="1:6" ht="12.75">
      <c r="A20" s="6" t="s">
        <v>17</v>
      </c>
      <c r="B20" s="3">
        <f t="shared" si="0"/>
        <v>8787.52</v>
      </c>
      <c r="C20" s="3">
        <v>391</v>
      </c>
      <c r="D20" s="3">
        <v>0</v>
      </c>
      <c r="E20" s="3">
        <f>480.86+229.98+950</f>
        <v>1660.8400000000001</v>
      </c>
      <c r="F20" s="3">
        <f t="shared" si="1"/>
        <v>7517.68</v>
      </c>
    </row>
    <row r="22" spans="1:6" ht="12.75">
      <c r="A22" s="6" t="s">
        <v>18</v>
      </c>
      <c r="B22" s="3">
        <f>B9</f>
        <v>10940.41</v>
      </c>
      <c r="C22" s="3">
        <f>SUM(C9:C21)</f>
        <v>8403.36</v>
      </c>
      <c r="D22" s="3">
        <f>SUM(D9:D21)</f>
        <v>0</v>
      </c>
      <c r="E22" s="3">
        <f>SUM(E9:E21)</f>
        <v>11826.09</v>
      </c>
      <c r="F22" s="3">
        <f>B22+C22+D22-E22</f>
        <v>7517.68</v>
      </c>
    </row>
    <row r="24" spans="1:5" ht="12.75">
      <c r="A24" s="6" t="s">
        <v>19</v>
      </c>
      <c r="C24" s="3">
        <f>AVERAGE(C9:C20)</f>
        <v>700.2800000000001</v>
      </c>
      <c r="D24" s="3">
        <f>AVERAGE(D9:D20)</f>
        <v>0</v>
      </c>
      <c r="E24" s="3">
        <f>AVERAGE(E9:E20)</f>
        <v>985.5075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66</v>
      </c>
    </row>
    <row r="34" ht="12.75">
      <c r="A34" s="6" t="s">
        <v>39</v>
      </c>
    </row>
    <row r="35" ht="12.75">
      <c r="A35" s="12"/>
    </row>
    <row r="36" spans="1:6" ht="12.75">
      <c r="A36" s="12">
        <v>41843</v>
      </c>
      <c r="B36" s="14" t="s">
        <v>36</v>
      </c>
      <c r="F36" s="3">
        <v>521.25</v>
      </c>
    </row>
    <row r="37" spans="1:6" ht="12.75">
      <c r="A37" s="12">
        <v>41843</v>
      </c>
      <c r="B37" s="14" t="s">
        <v>36</v>
      </c>
      <c r="F37" s="3">
        <v>800</v>
      </c>
    </row>
    <row r="38" spans="1:6" ht="12.75">
      <c r="A38" s="12">
        <v>41843</v>
      </c>
      <c r="B38" s="14" t="s">
        <v>36</v>
      </c>
      <c r="F38" s="3">
        <v>750</v>
      </c>
    </row>
    <row r="39" spans="1:6" ht="12.75">
      <c r="A39" s="12">
        <v>41843</v>
      </c>
      <c r="B39" s="14" t="s">
        <v>36</v>
      </c>
      <c r="F39" s="3">
        <v>679</v>
      </c>
    </row>
    <row r="40" spans="1:6" ht="12.75">
      <c r="A40" s="12">
        <v>41941</v>
      </c>
      <c r="B40" s="14" t="s">
        <v>36</v>
      </c>
      <c r="F40" s="3">
        <v>545</v>
      </c>
    </row>
    <row r="41" spans="1:6" ht="12.75">
      <c r="A41" s="12">
        <v>42038</v>
      </c>
      <c r="B41" s="14" t="s">
        <v>36</v>
      </c>
      <c r="F41" s="3">
        <v>2000</v>
      </c>
    </row>
    <row r="42" spans="1:6" ht="12.75">
      <c r="A42" s="12">
        <v>42038</v>
      </c>
      <c r="B42" s="14" t="s">
        <v>36</v>
      </c>
      <c r="F42" s="3">
        <v>970</v>
      </c>
    </row>
    <row r="43" spans="1:6" ht="12.75">
      <c r="A43" s="12">
        <v>42103</v>
      </c>
      <c r="B43" s="14" t="s">
        <v>36</v>
      </c>
      <c r="F43" s="3">
        <v>800</v>
      </c>
    </row>
    <row r="44" spans="1:6" ht="12.75">
      <c r="A44" s="12">
        <v>42103</v>
      </c>
      <c r="B44" s="14" t="s">
        <v>36</v>
      </c>
      <c r="F44" s="3">
        <v>500</v>
      </c>
    </row>
    <row r="45" spans="1:6" ht="12.75">
      <c r="A45" s="12">
        <v>42125</v>
      </c>
      <c r="B45" s="14" t="s">
        <v>36</v>
      </c>
      <c r="F45" s="3">
        <v>2600</v>
      </c>
    </row>
    <row r="46" spans="1:6" ht="12.75">
      <c r="A46" s="12">
        <v>42184</v>
      </c>
      <c r="B46" s="14" t="s">
        <v>36</v>
      </c>
      <c r="F46" s="3">
        <v>950</v>
      </c>
    </row>
    <row r="47" spans="1:6" ht="12.75">
      <c r="A47" s="12">
        <v>42184</v>
      </c>
      <c r="B47" s="14" t="s">
        <v>36</v>
      </c>
      <c r="F47" s="3">
        <v>229.98</v>
      </c>
    </row>
    <row r="48" spans="1:6" ht="12.75">
      <c r="A48" s="12">
        <v>42184</v>
      </c>
      <c r="B48" s="14" t="s">
        <v>36</v>
      </c>
      <c r="F48" s="3">
        <v>480.86</v>
      </c>
    </row>
    <row r="49" ht="12.75">
      <c r="A49" s="12"/>
    </row>
    <row r="50" spans="1:6" s="6" customFormat="1" ht="13.5" thickBot="1">
      <c r="A50" s="15" t="s">
        <v>40</v>
      </c>
      <c r="F50" s="13">
        <f>SUM(F34:F49)</f>
        <v>11826.09</v>
      </c>
    </row>
    <row r="51" ht="13.5" thickTop="1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3.7109375" style="6" customWidth="1"/>
    <col min="2" max="3" width="13.7109375" style="3" customWidth="1"/>
    <col min="4" max="4" width="16.00390625" style="3" bestFit="1" customWidth="1"/>
    <col min="5" max="6" width="13.7109375" style="3" customWidth="1"/>
    <col min="7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16"/>
      <c r="H1" s="14"/>
    </row>
    <row r="2" spans="1:6" ht="12.75">
      <c r="A2" s="1" t="s">
        <v>25</v>
      </c>
      <c r="B2" s="2"/>
      <c r="C2" s="2"/>
      <c r="D2" s="2"/>
      <c r="E2" s="2"/>
      <c r="F2" s="2"/>
    </row>
    <row r="3" spans="1:6" ht="12.75">
      <c r="A3" s="1" t="s">
        <v>26</v>
      </c>
      <c r="B3" s="2"/>
      <c r="C3" s="2"/>
      <c r="D3" s="2"/>
      <c r="E3" s="2"/>
      <c r="F3" s="2"/>
    </row>
    <row r="4" spans="1:6" ht="12.75">
      <c r="A4" s="1" t="s">
        <v>68</v>
      </c>
      <c r="B4" s="2"/>
      <c r="C4" s="2"/>
      <c r="D4" s="2"/>
      <c r="E4" s="2"/>
      <c r="F4" s="2"/>
    </row>
    <row r="5" spans="1:6" ht="12.75">
      <c r="A5" s="1" t="s">
        <v>82</v>
      </c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s="6" customFormat="1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</row>
    <row r="9" spans="1:6" ht="12.75">
      <c r="A9" s="6" t="s">
        <v>6</v>
      </c>
      <c r="B9" s="3">
        <f>'FY 2014-15'!F20</f>
        <v>7517.68</v>
      </c>
      <c r="C9" s="3">
        <v>91</v>
      </c>
      <c r="D9" s="3">
        <v>0</v>
      </c>
      <c r="E9" s="3">
        <v>3864</v>
      </c>
      <c r="F9" s="3">
        <f>B9+C9+D9-E9</f>
        <v>3744.6800000000003</v>
      </c>
    </row>
    <row r="10" spans="1:6" ht="12.75">
      <c r="A10" s="6" t="s">
        <v>7</v>
      </c>
      <c r="B10" s="3">
        <f aca="true" t="shared" si="0" ref="B10:B15">F9</f>
        <v>3744.6800000000003</v>
      </c>
      <c r="C10" s="3">
        <v>86</v>
      </c>
      <c r="D10" s="3">
        <v>0</v>
      </c>
      <c r="E10" s="3">
        <v>0</v>
      </c>
      <c r="F10" s="3">
        <f aca="true" t="shared" si="1" ref="F10:F20">B10+C10+D10-E10</f>
        <v>3830.6800000000003</v>
      </c>
    </row>
    <row r="11" spans="1:6" ht="12.75">
      <c r="A11" s="6" t="s">
        <v>8</v>
      </c>
      <c r="B11" s="3">
        <f t="shared" si="0"/>
        <v>3830.6800000000003</v>
      </c>
      <c r="C11" s="3">
        <v>5000</v>
      </c>
      <c r="D11" s="3">
        <v>0</v>
      </c>
      <c r="E11" s="3">
        <v>564.06</v>
      </c>
      <c r="F11" s="3">
        <f t="shared" si="1"/>
        <v>8266.62</v>
      </c>
    </row>
    <row r="12" spans="1:6" ht="12.75">
      <c r="A12" s="6" t="s">
        <v>9</v>
      </c>
      <c r="B12" s="3">
        <f t="shared" si="0"/>
        <v>8266.62</v>
      </c>
      <c r="C12" s="3">
        <f>-78+142</f>
        <v>64</v>
      </c>
      <c r="D12" s="3">
        <v>0</v>
      </c>
      <c r="E12" s="3">
        <v>0</v>
      </c>
      <c r="F12" s="3">
        <f t="shared" si="1"/>
        <v>8330.62</v>
      </c>
    </row>
    <row r="13" spans="1:6" ht="12.75">
      <c r="A13" s="6" t="s">
        <v>10</v>
      </c>
      <c r="B13" s="3">
        <f t="shared" si="0"/>
        <v>8330.62</v>
      </c>
      <c r="C13" s="3">
        <v>55</v>
      </c>
      <c r="D13" s="3">
        <v>0</v>
      </c>
      <c r="E13" s="3">
        <v>1858.86</v>
      </c>
      <c r="F13" s="3">
        <f t="shared" si="1"/>
        <v>6526.760000000001</v>
      </c>
    </row>
    <row r="14" spans="1:6" ht="12.75">
      <c r="A14" s="6" t="s">
        <v>11</v>
      </c>
      <c r="B14" s="3">
        <f t="shared" si="0"/>
        <v>6526.760000000001</v>
      </c>
      <c r="C14" s="3">
        <v>16</v>
      </c>
      <c r="D14" s="3">
        <v>100</v>
      </c>
      <c r="E14" s="3">
        <v>0</v>
      </c>
      <c r="F14" s="3">
        <f t="shared" si="1"/>
        <v>6642.760000000001</v>
      </c>
    </row>
    <row r="15" spans="1:6" ht="12.75">
      <c r="A15" s="6" t="s">
        <v>12</v>
      </c>
      <c r="B15" s="3">
        <f t="shared" si="0"/>
        <v>6642.760000000001</v>
      </c>
      <c r="C15" s="3">
        <v>1960.36</v>
      </c>
      <c r="D15" s="3">
        <v>145</v>
      </c>
      <c r="E15" s="3">
        <v>966.36</v>
      </c>
      <c r="F15" s="3">
        <f t="shared" si="1"/>
        <v>7781.760000000001</v>
      </c>
    </row>
    <row r="16" spans="1:6" ht="12.75">
      <c r="A16" s="6" t="s">
        <v>13</v>
      </c>
      <c r="B16" s="3">
        <v>7781.76</v>
      </c>
      <c r="C16" s="3">
        <v>2297</v>
      </c>
      <c r="D16" s="3">
        <v>0</v>
      </c>
      <c r="E16" s="3">
        <v>0</v>
      </c>
      <c r="F16" s="3">
        <f t="shared" si="1"/>
        <v>10078.76</v>
      </c>
    </row>
    <row r="17" spans="1:6" ht="12.75">
      <c r="A17" s="6" t="s">
        <v>14</v>
      </c>
      <c r="B17" s="3">
        <v>10078.76</v>
      </c>
      <c r="C17" s="3">
        <v>1156</v>
      </c>
      <c r="D17" s="3">
        <v>20</v>
      </c>
      <c r="E17" s="3">
        <v>0</v>
      </c>
      <c r="F17" s="3">
        <f t="shared" si="1"/>
        <v>11254.76</v>
      </c>
    </row>
    <row r="18" spans="1:6" ht="12.75">
      <c r="A18" s="6" t="s">
        <v>15</v>
      </c>
      <c r="B18" s="3">
        <v>11254.76</v>
      </c>
      <c r="C18" s="3">
        <v>1446</v>
      </c>
      <c r="D18" s="3">
        <v>2000</v>
      </c>
      <c r="E18" s="3">
        <v>0</v>
      </c>
      <c r="F18" s="3">
        <f t="shared" si="1"/>
        <v>14700.76</v>
      </c>
    </row>
    <row r="19" spans="1:6" ht="12.75">
      <c r="A19" s="6" t="s">
        <v>16</v>
      </c>
      <c r="B19" s="3">
        <v>14700.76</v>
      </c>
      <c r="C19" s="3">
        <v>1920</v>
      </c>
      <c r="D19" s="3">
        <v>711</v>
      </c>
      <c r="E19" s="3">
        <v>2730</v>
      </c>
      <c r="F19" s="3">
        <f t="shared" si="1"/>
        <v>14601.760000000002</v>
      </c>
    </row>
    <row r="20" spans="1:6" ht="12.75">
      <c r="A20" s="6" t="s">
        <v>17</v>
      </c>
      <c r="B20" s="3">
        <f>F19</f>
        <v>14601.760000000002</v>
      </c>
      <c r="C20" s="3">
        <v>120</v>
      </c>
      <c r="F20" s="3">
        <f t="shared" si="1"/>
        <v>14721.760000000002</v>
      </c>
    </row>
    <row r="22" spans="1:6" ht="12.75">
      <c r="A22" s="6" t="s">
        <v>18</v>
      </c>
      <c r="B22" s="3">
        <f>B9</f>
        <v>7517.68</v>
      </c>
      <c r="C22" s="3">
        <f>SUM(C9:C20)</f>
        <v>14211.36</v>
      </c>
      <c r="D22" s="3">
        <f>SUM(D9:D20)</f>
        <v>2976</v>
      </c>
      <c r="E22" s="3">
        <f>SUM(E9:E20)</f>
        <v>9983.279999999999</v>
      </c>
      <c r="F22" s="3">
        <f>B22+C22+D22-E22</f>
        <v>14721.760000000002</v>
      </c>
    </row>
    <row r="24" spans="1:5" ht="12.75">
      <c r="A24" s="6" t="s">
        <v>19</v>
      </c>
      <c r="C24" s="3">
        <f>AVERAGE(C9:C20)</f>
        <v>1184.28</v>
      </c>
      <c r="D24" s="3">
        <f>AVERAGE(D9:D20)</f>
        <v>270.54545454545456</v>
      </c>
      <c r="E24" s="3">
        <f>AVERAGE(E9:E20)</f>
        <v>907.570909090909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69</v>
      </c>
    </row>
    <row r="34" ht="12.75">
      <c r="A34" s="6" t="s">
        <v>39</v>
      </c>
    </row>
    <row r="35" ht="12.75">
      <c r="A35" s="12"/>
    </row>
    <row r="36" spans="1:6" ht="12.75">
      <c r="A36" s="12">
        <v>42215</v>
      </c>
      <c r="B36" s="14" t="s">
        <v>36</v>
      </c>
      <c r="D36" s="18">
        <v>1003792348</v>
      </c>
      <c r="F36" s="3">
        <v>244</v>
      </c>
    </row>
    <row r="37" spans="1:6" ht="12.75">
      <c r="A37" s="12">
        <v>42215</v>
      </c>
      <c r="B37" s="14" t="s">
        <v>36</v>
      </c>
      <c r="D37" s="18" t="s">
        <v>71</v>
      </c>
      <c r="F37" s="3">
        <v>1500</v>
      </c>
    </row>
    <row r="38" spans="1:6" ht="12.75">
      <c r="A38" s="12">
        <v>42215</v>
      </c>
      <c r="B38" s="14" t="s">
        <v>36</v>
      </c>
      <c r="D38" s="18" t="s">
        <v>72</v>
      </c>
      <c r="F38" s="3">
        <v>1070</v>
      </c>
    </row>
    <row r="39" spans="1:6" ht="12.75">
      <c r="A39" s="12">
        <v>42215</v>
      </c>
      <c r="B39" s="14" t="s">
        <v>36</v>
      </c>
      <c r="D39" s="18" t="s">
        <v>73</v>
      </c>
      <c r="F39" s="3">
        <v>1050</v>
      </c>
    </row>
    <row r="40" spans="1:6" ht="12.75">
      <c r="A40" s="12">
        <v>42271</v>
      </c>
      <c r="B40" s="14" t="s">
        <v>36</v>
      </c>
      <c r="D40" s="18" t="s">
        <v>74</v>
      </c>
      <c r="F40" s="3">
        <v>564.06</v>
      </c>
    </row>
    <row r="41" spans="1:6" ht="12.75">
      <c r="A41" s="12">
        <v>42332</v>
      </c>
      <c r="B41" s="14" t="s">
        <v>36</v>
      </c>
      <c r="D41" s="18" t="s">
        <v>75</v>
      </c>
      <c r="F41" s="3">
        <v>813.56</v>
      </c>
    </row>
    <row r="42" spans="1:6" ht="12.75">
      <c r="A42" s="12">
        <v>42332</v>
      </c>
      <c r="B42" s="14" t="s">
        <v>36</v>
      </c>
      <c r="D42" s="18" t="s">
        <v>76</v>
      </c>
      <c r="F42" s="3">
        <v>300</v>
      </c>
    </row>
    <row r="43" spans="1:6" ht="12.75">
      <c r="A43" s="12">
        <v>42332</v>
      </c>
      <c r="B43" s="14" t="s">
        <v>36</v>
      </c>
      <c r="D43" s="20" t="s">
        <v>77</v>
      </c>
      <c r="F43" s="3">
        <v>745.3</v>
      </c>
    </row>
    <row r="44" spans="1:6" ht="12.75">
      <c r="A44" s="12">
        <v>42397</v>
      </c>
      <c r="B44" s="14" t="s">
        <v>36</v>
      </c>
      <c r="D44" s="18" t="s">
        <v>78</v>
      </c>
      <c r="F44" s="3">
        <v>889.96</v>
      </c>
    </row>
    <row r="45" spans="1:6" ht="12.75">
      <c r="A45" s="12">
        <v>42397</v>
      </c>
      <c r="B45" s="14" t="s">
        <v>36</v>
      </c>
      <c r="D45" s="18" t="s">
        <v>79</v>
      </c>
      <c r="F45" s="3">
        <v>76.4</v>
      </c>
    </row>
    <row r="46" spans="1:6" ht="12.75">
      <c r="A46" s="12">
        <v>42514</v>
      </c>
      <c r="B46" s="14" t="s">
        <v>36</v>
      </c>
      <c r="D46" s="18">
        <v>1003980446</v>
      </c>
      <c r="F46" s="3">
        <v>600</v>
      </c>
    </row>
    <row r="47" spans="1:6" ht="12.75">
      <c r="A47" s="12">
        <v>42514</v>
      </c>
      <c r="B47" s="14" t="s">
        <v>36</v>
      </c>
      <c r="D47" s="18" t="s">
        <v>81</v>
      </c>
      <c r="F47" s="3">
        <v>1000</v>
      </c>
    </row>
    <row r="48" spans="1:6" ht="12.75">
      <c r="A48" s="12">
        <v>42514</v>
      </c>
      <c r="B48" s="14" t="s">
        <v>36</v>
      </c>
      <c r="D48" s="18" t="s">
        <v>80</v>
      </c>
      <c r="F48" s="3">
        <v>1130</v>
      </c>
    </row>
    <row r="49" spans="1:6" s="6" customFormat="1" ht="13.5" thickBot="1">
      <c r="A49" s="15" t="s">
        <v>40</v>
      </c>
      <c r="D49" s="19"/>
      <c r="F49" s="13">
        <f>SUM(F34:F48)</f>
        <v>9983.279999999999</v>
      </c>
    </row>
    <row r="50" spans="1:4" ht="13.5" thickTop="1">
      <c r="A50" s="10"/>
      <c r="D50" s="17"/>
    </row>
    <row r="51" spans="1:4" ht="12.75">
      <c r="A51" s="10"/>
      <c r="D51" s="17"/>
    </row>
    <row r="52" spans="1:4" ht="12.75">
      <c r="A52" s="10"/>
      <c r="D52" s="17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6" customWidth="1"/>
    <col min="2" max="3" width="13.7109375" style="3" customWidth="1"/>
    <col min="4" max="4" width="16.00390625" style="3" bestFit="1" customWidth="1"/>
    <col min="5" max="6" width="13.7109375" style="3" customWidth="1"/>
    <col min="7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16"/>
      <c r="H1" s="14"/>
    </row>
    <row r="2" spans="1:6" ht="12.75">
      <c r="A2" s="1" t="s">
        <v>25</v>
      </c>
      <c r="B2" s="2"/>
      <c r="C2" s="2"/>
      <c r="D2" s="2"/>
      <c r="E2" s="2"/>
      <c r="F2" s="2"/>
    </row>
    <row r="3" spans="1:6" ht="12.75">
      <c r="A3" s="1" t="s">
        <v>26</v>
      </c>
      <c r="B3" s="2"/>
      <c r="C3" s="2"/>
      <c r="D3" s="2"/>
      <c r="E3" s="2"/>
      <c r="F3" s="2"/>
    </row>
    <row r="4" spans="1:6" ht="12.75">
      <c r="A4" s="1" t="s">
        <v>93</v>
      </c>
      <c r="B4" s="2"/>
      <c r="C4" s="2"/>
      <c r="D4" s="2"/>
      <c r="E4" s="2"/>
      <c r="F4" s="2"/>
    </row>
    <row r="5" spans="1:6" ht="12.75">
      <c r="A5" s="1" t="s">
        <v>101</v>
      </c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s="6" customFormat="1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</row>
    <row r="9" spans="1:6" ht="12.75">
      <c r="A9" s="6" t="s">
        <v>6</v>
      </c>
      <c r="B9" s="3">
        <v>14721.760000000002</v>
      </c>
      <c r="C9" s="3">
        <v>172</v>
      </c>
      <c r="E9" s="3">
        <v>2300</v>
      </c>
      <c r="F9" s="3">
        <f>SUM(B9:D9)-E9</f>
        <v>12593.760000000002</v>
      </c>
    </row>
    <row r="10" spans="1:6" ht="12.75">
      <c r="A10" s="6" t="s">
        <v>7</v>
      </c>
      <c r="B10" s="3">
        <f>F9</f>
        <v>12593.760000000002</v>
      </c>
      <c r="C10" s="3">
        <v>47</v>
      </c>
      <c r="E10" s="3">
        <v>0</v>
      </c>
      <c r="F10" s="3">
        <f aca="true" t="shared" si="0" ref="F10:F21">SUM(B10:D10)-E10</f>
        <v>12640.760000000002</v>
      </c>
    </row>
    <row r="11" spans="1:6" ht="12.75">
      <c r="A11" s="6" t="s">
        <v>8</v>
      </c>
      <c r="B11" s="3">
        <f aca="true" t="shared" si="1" ref="B11:B20">F10</f>
        <v>12640.760000000002</v>
      </c>
      <c r="C11" s="3">
        <v>0</v>
      </c>
      <c r="D11" s="3">
        <v>5</v>
      </c>
      <c r="E11" s="3">
        <v>1350</v>
      </c>
      <c r="F11" s="3">
        <f t="shared" si="0"/>
        <v>11295.760000000002</v>
      </c>
    </row>
    <row r="12" spans="1:6" ht="12.75">
      <c r="A12" s="6" t="s">
        <v>9</v>
      </c>
      <c r="B12" s="3">
        <f t="shared" si="1"/>
        <v>11295.760000000002</v>
      </c>
      <c r="C12" s="3">
        <v>28</v>
      </c>
      <c r="E12" s="3">
        <v>0</v>
      </c>
      <c r="F12" s="3">
        <f t="shared" si="0"/>
        <v>11323.760000000002</v>
      </c>
    </row>
    <row r="13" spans="1:6" ht="12.75">
      <c r="A13" s="6" t="s">
        <v>10</v>
      </c>
      <c r="B13" s="3">
        <f t="shared" si="1"/>
        <v>11323.760000000002</v>
      </c>
      <c r="C13" s="3">
        <v>215</v>
      </c>
      <c r="E13" s="3">
        <v>2050</v>
      </c>
      <c r="F13" s="3">
        <f t="shared" si="0"/>
        <v>9488.760000000002</v>
      </c>
    </row>
    <row r="14" spans="1:6" ht="12.75">
      <c r="A14" s="6" t="s">
        <v>11</v>
      </c>
      <c r="B14" s="3">
        <f t="shared" si="1"/>
        <v>9488.760000000002</v>
      </c>
      <c r="C14" s="3">
        <v>47</v>
      </c>
      <c r="D14" s="3">
        <v>50</v>
      </c>
      <c r="E14" s="3">
        <v>1000</v>
      </c>
      <c r="F14" s="3">
        <f t="shared" si="0"/>
        <v>8585.760000000002</v>
      </c>
    </row>
    <row r="15" spans="1:6" ht="12.75">
      <c r="A15" s="6" t="s">
        <v>12</v>
      </c>
      <c r="B15" s="3">
        <f t="shared" si="1"/>
        <v>8585.760000000002</v>
      </c>
      <c r="C15" s="3">
        <v>2200</v>
      </c>
      <c r="E15" s="3">
        <v>2650</v>
      </c>
      <c r="F15" s="3">
        <f t="shared" si="0"/>
        <v>8135.760000000002</v>
      </c>
    </row>
    <row r="16" spans="1:6" ht="12.75">
      <c r="A16" s="6" t="s">
        <v>13</v>
      </c>
      <c r="B16" s="3">
        <f t="shared" si="1"/>
        <v>8135.760000000002</v>
      </c>
      <c r="C16" s="3">
        <v>2156</v>
      </c>
      <c r="F16" s="3">
        <f t="shared" si="0"/>
        <v>10291.760000000002</v>
      </c>
    </row>
    <row r="17" spans="1:6" ht="12.75">
      <c r="A17" s="6" t="s">
        <v>14</v>
      </c>
      <c r="B17" s="3">
        <f t="shared" si="1"/>
        <v>10291.760000000002</v>
      </c>
      <c r="D17" s="3">
        <v>1417</v>
      </c>
      <c r="E17" s="3">
        <v>2800</v>
      </c>
      <c r="F17" s="3">
        <f t="shared" si="0"/>
        <v>8908.760000000002</v>
      </c>
    </row>
    <row r="18" spans="1:6" ht="12.75">
      <c r="A18" s="6" t="s">
        <v>15</v>
      </c>
      <c r="B18" s="3">
        <f t="shared" si="1"/>
        <v>8908.760000000002</v>
      </c>
      <c r="D18" s="3">
        <v>1341</v>
      </c>
      <c r="F18" s="3">
        <f t="shared" si="0"/>
        <v>10249.760000000002</v>
      </c>
    </row>
    <row r="19" spans="1:6" ht="12.75">
      <c r="A19" s="6" t="s">
        <v>16</v>
      </c>
      <c r="B19" s="3">
        <f t="shared" si="1"/>
        <v>10249.760000000002</v>
      </c>
      <c r="D19" s="3">
        <v>1241</v>
      </c>
      <c r="E19" s="3">
        <v>3585.96</v>
      </c>
      <c r="F19" s="3">
        <f t="shared" si="0"/>
        <v>7904.800000000002</v>
      </c>
    </row>
    <row r="20" spans="1:6" ht="12.75">
      <c r="A20" s="6" t="s">
        <v>17</v>
      </c>
      <c r="B20" s="3">
        <f t="shared" si="1"/>
        <v>7904.800000000002</v>
      </c>
      <c r="D20" s="3">
        <v>157</v>
      </c>
      <c r="E20" s="3">
        <v>850</v>
      </c>
      <c r="F20" s="3">
        <f t="shared" si="0"/>
        <v>7211.800000000002</v>
      </c>
    </row>
    <row r="21" ht="12.75">
      <c r="F21" s="3">
        <f t="shared" si="0"/>
        <v>0</v>
      </c>
    </row>
    <row r="22" spans="1:6" ht="12.75">
      <c r="A22" s="6" t="s">
        <v>18</v>
      </c>
      <c r="B22" s="3">
        <f>B9</f>
        <v>14721.760000000002</v>
      </c>
      <c r="C22" s="3">
        <f>SUM(C9:C20)</f>
        <v>4865</v>
      </c>
      <c r="D22" s="3">
        <f>SUM(D9:D21)</f>
        <v>4211</v>
      </c>
      <c r="E22" s="3">
        <f>SUM(E9:E20)</f>
        <v>16585.96</v>
      </c>
      <c r="F22" s="3">
        <f>SUM(B22:D22)-E22</f>
        <v>7211.800000000003</v>
      </c>
    </row>
    <row r="24" ht="12.75">
      <c r="A24" s="6" t="s">
        <v>19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83</v>
      </c>
    </row>
    <row r="34" ht="12.75">
      <c r="A34" s="6" t="s">
        <v>39</v>
      </c>
    </row>
    <row r="35" spans="1:6" ht="12.75">
      <c r="A35" s="12">
        <v>42577</v>
      </c>
      <c r="B35" s="14" t="s">
        <v>36</v>
      </c>
      <c r="D35" s="18" t="s">
        <v>84</v>
      </c>
      <c r="F35" s="3">
        <v>1000</v>
      </c>
    </row>
    <row r="36" spans="1:6" ht="12.75">
      <c r="A36" s="12">
        <v>42577</v>
      </c>
      <c r="B36" s="14" t="s">
        <v>36</v>
      </c>
      <c r="D36" s="18" t="s">
        <v>85</v>
      </c>
      <c r="F36" s="3">
        <v>1300</v>
      </c>
    </row>
    <row r="37" spans="1:6" ht="12.75">
      <c r="A37" s="12">
        <v>42641</v>
      </c>
      <c r="B37" s="14" t="s">
        <v>36</v>
      </c>
      <c r="D37" s="18" t="s">
        <v>86</v>
      </c>
      <c r="F37" s="3">
        <v>770</v>
      </c>
    </row>
    <row r="38" spans="1:6" ht="12.75">
      <c r="A38" s="12">
        <v>42641</v>
      </c>
      <c r="B38" s="14" t="s">
        <v>36</v>
      </c>
      <c r="D38" s="18" t="s">
        <v>87</v>
      </c>
      <c r="F38" s="3">
        <v>580</v>
      </c>
    </row>
    <row r="39" spans="1:6" ht="12.75">
      <c r="A39" s="12">
        <v>42697</v>
      </c>
      <c r="B39" s="14" t="s">
        <v>36</v>
      </c>
      <c r="D39" s="18" t="s">
        <v>88</v>
      </c>
      <c r="F39" s="3">
        <v>800</v>
      </c>
    </row>
    <row r="40" spans="1:6" ht="12.75">
      <c r="A40" s="12">
        <v>42697</v>
      </c>
      <c r="B40" s="14" t="s">
        <v>36</v>
      </c>
      <c r="D40" s="18" t="s">
        <v>89</v>
      </c>
      <c r="F40" s="3">
        <v>1250</v>
      </c>
    </row>
    <row r="41" spans="1:6" ht="12.75">
      <c r="A41" s="12">
        <v>42712</v>
      </c>
      <c r="B41" s="14" t="s">
        <v>36</v>
      </c>
      <c r="D41" s="18" t="s">
        <v>90</v>
      </c>
      <c r="F41" s="3">
        <v>1000</v>
      </c>
    </row>
    <row r="42" spans="1:6" ht="12.75">
      <c r="A42" s="12">
        <v>42762</v>
      </c>
      <c r="B42" s="14" t="s">
        <v>36</v>
      </c>
      <c r="D42" s="20" t="s">
        <v>91</v>
      </c>
      <c r="F42" s="3">
        <v>1000</v>
      </c>
    </row>
    <row r="43" spans="1:6" ht="12.75">
      <c r="A43" s="12">
        <v>42762</v>
      </c>
      <c r="B43" s="14" t="s">
        <v>36</v>
      </c>
      <c r="D43" s="18" t="s">
        <v>92</v>
      </c>
      <c r="F43" s="3">
        <v>1650</v>
      </c>
    </row>
    <row r="44" spans="1:6" ht="12.75">
      <c r="A44" s="12">
        <v>42822</v>
      </c>
      <c r="B44" s="14" t="s">
        <v>36</v>
      </c>
      <c r="D44" s="18" t="s">
        <v>98</v>
      </c>
      <c r="F44" s="3">
        <v>600</v>
      </c>
    </row>
    <row r="45" spans="1:6" ht="12.75">
      <c r="A45" s="12">
        <v>42822</v>
      </c>
      <c r="B45" s="14" t="s">
        <v>36</v>
      </c>
      <c r="D45" s="18" t="s">
        <v>99</v>
      </c>
      <c r="F45" s="3">
        <v>1200</v>
      </c>
    </row>
    <row r="46" spans="1:6" ht="12.75">
      <c r="A46" s="12">
        <v>42822</v>
      </c>
      <c r="B46" s="14" t="s">
        <v>36</v>
      </c>
      <c r="D46" s="18" t="s">
        <v>97</v>
      </c>
      <c r="F46" s="3">
        <v>1000</v>
      </c>
    </row>
    <row r="47" spans="1:6" ht="12.75">
      <c r="A47" s="12">
        <v>41782</v>
      </c>
      <c r="B47" s="14" t="s">
        <v>36</v>
      </c>
      <c r="D47" s="18" t="s">
        <v>94</v>
      </c>
      <c r="F47" s="3">
        <v>1462.72</v>
      </c>
    </row>
    <row r="48" spans="1:6" ht="12.75">
      <c r="A48" s="12">
        <v>42878</v>
      </c>
      <c r="B48" s="14" t="s">
        <v>36</v>
      </c>
      <c r="D48" s="18" t="s">
        <v>95</v>
      </c>
      <c r="F48" s="3">
        <v>1527</v>
      </c>
    </row>
    <row r="49" spans="1:6" ht="12.75">
      <c r="A49" s="12">
        <v>42878</v>
      </c>
      <c r="B49" s="14" t="s">
        <v>36</v>
      </c>
      <c r="D49" s="18" t="s">
        <v>96</v>
      </c>
      <c r="F49" s="3">
        <v>596.24</v>
      </c>
    </row>
    <row r="50" spans="1:6" ht="12.75">
      <c r="A50" s="12">
        <v>42907</v>
      </c>
      <c r="B50" s="14" t="s">
        <v>36</v>
      </c>
      <c r="D50" s="18" t="s">
        <v>100</v>
      </c>
      <c r="F50" s="3">
        <v>850</v>
      </c>
    </row>
    <row r="51" spans="1:6" s="6" customFormat="1" ht="13.5" thickBot="1">
      <c r="A51" s="9" t="s">
        <v>40</v>
      </c>
      <c r="D51" s="19"/>
      <c r="F51" s="21">
        <f>SUM(F35:F50)</f>
        <v>16585.96</v>
      </c>
    </row>
    <row r="52" spans="1:4" ht="13.5" thickTop="1">
      <c r="A52" s="15"/>
      <c r="D52" s="17"/>
    </row>
    <row r="53" spans="1:4" ht="12.75">
      <c r="A53" s="10"/>
      <c r="D53" s="17"/>
    </row>
    <row r="54" spans="1:4" ht="12.75">
      <c r="A54" s="10"/>
      <c r="D54" s="17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</sheetData>
  <sheetProtection/>
  <printOptions horizontalCentered="1"/>
  <pageMargins left="0.75" right="0.75" top="1" bottom="1" header="0.5" footer="0.5"/>
  <pageSetup fitToWidth="0" fitToHeight="1" horizontalDpi="600" verticalDpi="600" orientation="portrait" r:id="rId1"/>
  <headerFooter alignWithMargins="0">
    <oddFooter>&amp;L&amp;8&amp;Z&amp;F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13.7109375" style="6" customWidth="1"/>
    <col min="2" max="3" width="13.7109375" style="3" customWidth="1"/>
    <col min="4" max="4" width="16.00390625" style="3" bestFit="1" customWidth="1"/>
    <col min="5" max="6" width="13.7109375" style="3" customWidth="1"/>
    <col min="7" max="16384" width="9.140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16"/>
      <c r="H1" s="14"/>
    </row>
    <row r="2" spans="1:6" ht="12.75">
      <c r="A2" s="1" t="s">
        <v>25</v>
      </c>
      <c r="B2" s="2"/>
      <c r="C2" s="2"/>
      <c r="D2" s="2"/>
      <c r="E2" s="2"/>
      <c r="F2" s="2"/>
    </row>
    <row r="3" spans="1:6" ht="12.75">
      <c r="A3" s="1" t="s">
        <v>26</v>
      </c>
      <c r="B3" s="2"/>
      <c r="C3" s="2"/>
      <c r="D3" s="2"/>
      <c r="E3" s="2"/>
      <c r="F3" s="2"/>
    </row>
    <row r="4" spans="1:6" ht="12.75">
      <c r="A4" s="1" t="s">
        <v>104</v>
      </c>
      <c r="B4" s="2"/>
      <c r="C4" s="2"/>
      <c r="D4" s="2"/>
      <c r="E4" s="2"/>
      <c r="F4" s="2"/>
    </row>
    <row r="5" spans="1:6" ht="12.75">
      <c r="A5" s="1" t="s">
        <v>105</v>
      </c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s="6" customFormat="1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</row>
    <row r="9" spans="1:6" ht="12.75">
      <c r="A9" s="6" t="s">
        <v>6</v>
      </c>
      <c r="B9" s="3">
        <v>7211.800000000003</v>
      </c>
      <c r="C9" s="3">
        <v>0</v>
      </c>
      <c r="D9" s="3">
        <v>255</v>
      </c>
      <c r="E9" s="3">
        <v>2847</v>
      </c>
      <c r="F9" s="3">
        <f>SUM(B9+C9+D9-E9)</f>
        <v>4619.800000000003</v>
      </c>
    </row>
    <row r="10" spans="1:6" ht="12.75">
      <c r="A10" s="6" t="s">
        <v>7</v>
      </c>
      <c r="B10" s="3">
        <f>F9</f>
        <v>4619.800000000003</v>
      </c>
      <c r="C10" s="3">
        <v>0</v>
      </c>
      <c r="D10" s="3">
        <v>325</v>
      </c>
      <c r="E10" s="3">
        <v>0</v>
      </c>
      <c r="F10" s="3">
        <f aca="true" t="shared" si="0" ref="F10:F20">SUM(B10+C10+D10-E10)</f>
        <v>4944.800000000003</v>
      </c>
    </row>
    <row r="11" spans="1:6" ht="12.75">
      <c r="A11" s="6" t="s">
        <v>8</v>
      </c>
      <c r="B11" s="3">
        <f aca="true" t="shared" si="1" ref="B11:B20">F10</f>
        <v>4944.800000000003</v>
      </c>
      <c r="C11" s="3">
        <v>0</v>
      </c>
      <c r="D11" s="3">
        <v>95</v>
      </c>
      <c r="F11" s="3">
        <f t="shared" si="0"/>
        <v>5039.800000000003</v>
      </c>
    </row>
    <row r="12" spans="1:6" ht="12.75">
      <c r="A12" s="6" t="s">
        <v>9</v>
      </c>
      <c r="B12" s="3">
        <f t="shared" si="1"/>
        <v>5039.800000000003</v>
      </c>
      <c r="C12" s="3">
        <v>0</v>
      </c>
      <c r="D12" s="3">
        <v>67</v>
      </c>
      <c r="F12" s="3">
        <f t="shared" si="0"/>
        <v>5106.800000000003</v>
      </c>
    </row>
    <row r="13" spans="1:6" ht="12.75">
      <c r="A13" s="6" t="s">
        <v>10</v>
      </c>
      <c r="B13" s="3">
        <f t="shared" si="1"/>
        <v>5106.800000000003</v>
      </c>
      <c r="C13" s="3">
        <v>0</v>
      </c>
      <c r="D13" s="3">
        <v>56</v>
      </c>
      <c r="E13" s="3">
        <v>600</v>
      </c>
      <c r="F13" s="3">
        <f t="shared" si="0"/>
        <v>4562.800000000003</v>
      </c>
    </row>
    <row r="14" spans="1:6" ht="12.75">
      <c r="A14" s="6" t="s">
        <v>11</v>
      </c>
      <c r="B14" s="3">
        <f t="shared" si="1"/>
        <v>4562.800000000003</v>
      </c>
      <c r="C14" s="22">
        <v>310</v>
      </c>
      <c r="D14" s="3">
        <v>5</v>
      </c>
      <c r="F14" s="3">
        <f t="shared" si="0"/>
        <v>4877.800000000003</v>
      </c>
    </row>
    <row r="15" spans="1:6" ht="12.75">
      <c r="A15" s="6" t="s">
        <v>12</v>
      </c>
      <c r="B15" s="3">
        <f t="shared" si="1"/>
        <v>4877.800000000003</v>
      </c>
      <c r="C15" s="22">
        <v>50</v>
      </c>
      <c r="D15" s="3">
        <v>5</v>
      </c>
      <c r="E15" s="3">
        <v>1000</v>
      </c>
      <c r="F15" s="3">
        <f t="shared" si="0"/>
        <v>3932.800000000003</v>
      </c>
    </row>
    <row r="16" spans="1:6" ht="12.75">
      <c r="A16" s="6" t="s">
        <v>13</v>
      </c>
      <c r="B16" s="3">
        <f t="shared" si="1"/>
        <v>3932.800000000003</v>
      </c>
      <c r="C16" s="22">
        <v>0</v>
      </c>
      <c r="D16" s="3">
        <v>1754</v>
      </c>
      <c r="E16" s="3">
        <v>0</v>
      </c>
      <c r="F16" s="3">
        <f t="shared" si="0"/>
        <v>5686.800000000003</v>
      </c>
    </row>
    <row r="17" spans="1:6" ht="12.75">
      <c r="A17" s="6" t="s">
        <v>14</v>
      </c>
      <c r="B17" s="3">
        <f t="shared" si="1"/>
        <v>5686.800000000003</v>
      </c>
      <c r="C17" s="22">
        <v>0</v>
      </c>
      <c r="D17" s="3">
        <v>1199</v>
      </c>
      <c r="E17" s="3">
        <v>0</v>
      </c>
      <c r="F17" s="3">
        <f t="shared" si="0"/>
        <v>6885.800000000003</v>
      </c>
    </row>
    <row r="18" spans="1:6" ht="12.75">
      <c r="A18" s="6" t="s">
        <v>15</v>
      </c>
      <c r="B18" s="3">
        <f t="shared" si="1"/>
        <v>6885.800000000003</v>
      </c>
      <c r="C18" s="22">
        <v>2000</v>
      </c>
      <c r="D18" s="3">
        <v>2007</v>
      </c>
      <c r="E18" s="3">
        <v>0</v>
      </c>
      <c r="F18" s="3">
        <f t="shared" si="0"/>
        <v>10892.800000000003</v>
      </c>
    </row>
    <row r="19" spans="1:6" ht="12.75">
      <c r="A19" s="6" t="s">
        <v>16</v>
      </c>
      <c r="B19" s="3">
        <f t="shared" si="1"/>
        <v>10892.800000000003</v>
      </c>
      <c r="C19" s="3">
        <v>0</v>
      </c>
      <c r="D19" s="3">
        <v>1445</v>
      </c>
      <c r="E19" s="3">
        <v>2278</v>
      </c>
      <c r="F19" s="3">
        <f t="shared" si="0"/>
        <v>10059.800000000003</v>
      </c>
    </row>
    <row r="20" spans="1:6" ht="12.75">
      <c r="A20" s="6" t="s">
        <v>17</v>
      </c>
      <c r="B20" s="3">
        <f t="shared" si="1"/>
        <v>10059.800000000003</v>
      </c>
      <c r="C20" s="3">
        <v>0</v>
      </c>
      <c r="D20" s="3">
        <v>217</v>
      </c>
      <c r="F20" s="3">
        <f t="shared" si="0"/>
        <v>10276.800000000003</v>
      </c>
    </row>
    <row r="22" spans="1:6" ht="12.75">
      <c r="A22" s="6" t="s">
        <v>18</v>
      </c>
      <c r="B22" s="3">
        <f>B9</f>
        <v>7211.800000000003</v>
      </c>
      <c r="C22" s="3">
        <f>SUM(C9:C20)</f>
        <v>2360</v>
      </c>
      <c r="D22" s="3">
        <f>SUM(D9:D20)</f>
        <v>7430</v>
      </c>
      <c r="E22" s="3">
        <f>SUM(E9:E20)</f>
        <v>6725</v>
      </c>
      <c r="F22" s="3">
        <f>SUM(B22+C22+D22)-E22</f>
        <v>10276.800000000003</v>
      </c>
    </row>
    <row r="24" ht="12.75">
      <c r="A24" s="6" t="s">
        <v>19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102</v>
      </c>
    </row>
    <row r="34" ht="12.75">
      <c r="A34" s="6" t="s">
        <v>39</v>
      </c>
    </row>
    <row r="35" spans="1:4" ht="12.75">
      <c r="A35" s="12"/>
      <c r="B35" s="14"/>
      <c r="D35" s="18"/>
    </row>
    <row r="36" spans="1:6" ht="12.75">
      <c r="A36" s="12">
        <v>42941</v>
      </c>
      <c r="B36" s="14" t="s">
        <v>103</v>
      </c>
      <c r="D36" s="18"/>
      <c r="F36" s="3">
        <v>950</v>
      </c>
    </row>
    <row r="37" spans="1:6" ht="12.75">
      <c r="A37" s="12">
        <v>42941</v>
      </c>
      <c r="B37" s="14" t="s">
        <v>103</v>
      </c>
      <c r="D37" s="18"/>
      <c r="F37" s="3">
        <v>1000</v>
      </c>
    </row>
    <row r="38" spans="1:6" ht="12.75">
      <c r="A38" s="12">
        <v>42941</v>
      </c>
      <c r="B38" s="14" t="s">
        <v>103</v>
      </c>
      <c r="D38" s="18"/>
      <c r="F38" s="3">
        <v>897</v>
      </c>
    </row>
    <row r="39" spans="1:6" ht="12.75">
      <c r="A39" s="12">
        <v>43068</v>
      </c>
      <c r="B39" s="14" t="s">
        <v>103</v>
      </c>
      <c r="D39" s="18"/>
      <c r="F39" s="3">
        <v>600</v>
      </c>
    </row>
    <row r="40" spans="1:6" ht="12.75">
      <c r="A40" s="12">
        <v>43126</v>
      </c>
      <c r="B40" s="14" t="s">
        <v>103</v>
      </c>
      <c r="D40" s="18"/>
      <c r="F40" s="3">
        <v>1000</v>
      </c>
    </row>
    <row r="41" spans="1:6" ht="12.75">
      <c r="A41" s="12">
        <v>43243</v>
      </c>
      <c r="B41" s="14" t="s">
        <v>103</v>
      </c>
      <c r="D41" s="18"/>
      <c r="F41" s="3">
        <v>1500</v>
      </c>
    </row>
    <row r="42" spans="1:6" ht="12.75">
      <c r="A42" s="12">
        <v>43243</v>
      </c>
      <c r="B42" s="14" t="s">
        <v>103</v>
      </c>
      <c r="D42" s="18"/>
      <c r="F42" s="3">
        <v>778</v>
      </c>
    </row>
    <row r="43" spans="1:6" s="6" customFormat="1" ht="13.5" thickBot="1">
      <c r="A43" s="9" t="s">
        <v>40</v>
      </c>
      <c r="D43" s="19"/>
      <c r="F43" s="21">
        <f>SUM(F35:F42)</f>
        <v>6725</v>
      </c>
    </row>
    <row r="44" spans="1:4" ht="13.5" thickTop="1">
      <c r="A44" s="15"/>
      <c r="D44" s="17"/>
    </row>
    <row r="45" spans="1:4" ht="12.75">
      <c r="A45" s="10"/>
      <c r="D45" s="17"/>
    </row>
    <row r="46" spans="1:4" ht="12.75">
      <c r="A46" s="10"/>
      <c r="D46" s="17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</sheetData>
  <sheetProtection/>
  <printOptions horizontalCentered="1"/>
  <pageMargins left="0.75" right="0.75" top="1" bottom="1" header="0.5" footer="0.5"/>
  <pageSetup fitToWidth="0" fitToHeight="1" horizontalDpi="600" verticalDpi="600" orientation="portrait" r:id="rId1"/>
  <headerFooter alignWithMargins="0">
    <oddFooter>&amp;L&amp;8&amp;Z&amp;F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3.8515625" style="0" bestFit="1" customWidth="1"/>
    <col min="2" max="2" width="9.7109375" style="0" bestFit="1" customWidth="1"/>
    <col min="3" max="3" width="9.28125" style="0" bestFit="1" customWidth="1"/>
    <col min="5" max="5" width="12.8515625" style="0" bestFit="1" customWidth="1"/>
    <col min="6" max="6" width="9.28125" style="0" bestFit="1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26</v>
      </c>
      <c r="B3" s="37"/>
      <c r="C3" s="37"/>
      <c r="D3" s="37"/>
      <c r="E3" s="37"/>
      <c r="F3" s="37"/>
      <c r="G3" s="3"/>
    </row>
    <row r="4" spans="1:7" ht="12.75">
      <c r="A4" s="37" t="s">
        <v>106</v>
      </c>
      <c r="B4" s="37"/>
      <c r="C4" s="37"/>
      <c r="D4" s="37"/>
      <c r="E4" s="37"/>
      <c r="F4" s="37"/>
      <c r="G4" s="3"/>
    </row>
    <row r="5" spans="1:7" ht="12.75">
      <c r="A5" s="37" t="s">
        <v>107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10276.8</v>
      </c>
      <c r="C9" s="3">
        <v>161</v>
      </c>
      <c r="D9" s="3">
        <v>0</v>
      </c>
      <c r="E9" s="3">
        <v>600</v>
      </c>
      <c r="F9" s="3">
        <f aca="true" t="shared" si="0" ref="F9:F20">SUM(B9+C9+D9-E9)</f>
        <v>9837.8</v>
      </c>
      <c r="G9" s="3"/>
    </row>
    <row r="10" spans="1:7" ht="12.75">
      <c r="A10" s="6" t="s">
        <v>7</v>
      </c>
      <c r="B10" s="3">
        <f aca="true" t="shared" si="1" ref="B10:B20">F9</f>
        <v>9837.8</v>
      </c>
      <c r="C10" s="3">
        <v>26</v>
      </c>
      <c r="D10" s="3">
        <v>0</v>
      </c>
      <c r="E10" s="3">
        <v>0</v>
      </c>
      <c r="F10" s="3">
        <f t="shared" si="0"/>
        <v>9863.8</v>
      </c>
      <c r="G10" s="3"/>
    </row>
    <row r="11" spans="1:7" ht="12.75">
      <c r="A11" s="6" t="s">
        <v>8</v>
      </c>
      <c r="B11" s="3">
        <f t="shared" si="1"/>
        <v>9863.8</v>
      </c>
      <c r="C11" s="3">
        <v>6</v>
      </c>
      <c r="D11" s="3">
        <v>0</v>
      </c>
      <c r="E11" s="3">
        <v>0</v>
      </c>
      <c r="F11" s="3">
        <f t="shared" si="0"/>
        <v>9869.8</v>
      </c>
      <c r="G11" s="3"/>
    </row>
    <row r="12" spans="1:7" ht="12.75">
      <c r="A12" s="6" t="s">
        <v>9</v>
      </c>
      <c r="B12" s="3">
        <f t="shared" si="1"/>
        <v>9869.8</v>
      </c>
      <c r="C12" s="3">
        <v>62</v>
      </c>
      <c r="D12" s="3">
        <v>0</v>
      </c>
      <c r="E12" s="3">
        <v>0</v>
      </c>
      <c r="F12" s="3">
        <f t="shared" si="0"/>
        <v>9931.8</v>
      </c>
      <c r="G12" s="3"/>
    </row>
    <row r="13" spans="1:7" ht="12.75">
      <c r="A13" s="6" t="s">
        <v>10</v>
      </c>
      <c r="B13" s="3">
        <f t="shared" si="1"/>
        <v>9931.8</v>
      </c>
      <c r="C13" s="3">
        <v>22</v>
      </c>
      <c r="D13" s="3">
        <v>0</v>
      </c>
      <c r="E13" s="3">
        <v>0</v>
      </c>
      <c r="F13" s="3">
        <f t="shared" si="0"/>
        <v>9953.8</v>
      </c>
      <c r="G13" s="3"/>
    </row>
    <row r="14" spans="1:7" ht="12.75">
      <c r="A14" s="6" t="s">
        <v>11</v>
      </c>
      <c r="B14" s="3">
        <f t="shared" si="1"/>
        <v>9953.8</v>
      </c>
      <c r="C14" s="3">
        <v>2120</v>
      </c>
      <c r="D14" s="3">
        <v>100</v>
      </c>
      <c r="E14" s="3">
        <v>1100</v>
      </c>
      <c r="F14" s="3">
        <f t="shared" si="0"/>
        <v>11073.8</v>
      </c>
      <c r="G14" s="3"/>
    </row>
    <row r="15" spans="1:7" ht="12.75">
      <c r="A15" s="6" t="s">
        <v>12</v>
      </c>
      <c r="B15" s="3">
        <f t="shared" si="1"/>
        <v>11073.8</v>
      </c>
      <c r="C15" s="3">
        <v>0</v>
      </c>
      <c r="D15" s="3">
        <v>0</v>
      </c>
      <c r="E15" s="3">
        <v>0</v>
      </c>
      <c r="F15" s="3">
        <f t="shared" si="0"/>
        <v>11073.8</v>
      </c>
      <c r="G15" s="3"/>
    </row>
    <row r="16" spans="1:7" ht="12.75">
      <c r="A16" s="6" t="s">
        <v>13</v>
      </c>
      <c r="B16" s="3">
        <f t="shared" si="1"/>
        <v>11073.8</v>
      </c>
      <c r="C16" s="3">
        <v>1406</v>
      </c>
      <c r="D16" s="3">
        <v>0</v>
      </c>
      <c r="E16" s="3">
        <v>0</v>
      </c>
      <c r="F16" s="3">
        <f t="shared" si="0"/>
        <v>12479.8</v>
      </c>
      <c r="G16" s="3"/>
    </row>
    <row r="17" spans="1:7" ht="12.75">
      <c r="A17" s="6" t="s">
        <v>14</v>
      </c>
      <c r="B17" s="3">
        <f t="shared" si="1"/>
        <v>12479.8</v>
      </c>
      <c r="C17" s="3">
        <v>1501</v>
      </c>
      <c r="D17" s="3">
        <v>0</v>
      </c>
      <c r="E17" s="3">
        <v>0</v>
      </c>
      <c r="F17" s="3">
        <f t="shared" si="0"/>
        <v>13980.8</v>
      </c>
      <c r="G17" s="3"/>
    </row>
    <row r="18" spans="1:7" ht="12.75">
      <c r="A18" s="6" t="s">
        <v>15</v>
      </c>
      <c r="B18" s="3">
        <f t="shared" si="1"/>
        <v>13980.8</v>
      </c>
      <c r="C18" s="3">
        <v>4131</v>
      </c>
      <c r="D18" s="3">
        <v>0</v>
      </c>
      <c r="E18" s="3">
        <v>0</v>
      </c>
      <c r="F18" s="3">
        <f t="shared" si="0"/>
        <v>18111.8</v>
      </c>
      <c r="G18" s="3"/>
    </row>
    <row r="19" spans="1:7" ht="12.75">
      <c r="A19" s="6" t="s">
        <v>16</v>
      </c>
      <c r="B19" s="3">
        <f t="shared" si="1"/>
        <v>18111.8</v>
      </c>
      <c r="C19" s="3">
        <v>1112</v>
      </c>
      <c r="D19" s="3">
        <v>0</v>
      </c>
      <c r="E19" s="3">
        <v>2700</v>
      </c>
      <c r="F19" s="3">
        <f t="shared" si="0"/>
        <v>16523.8</v>
      </c>
      <c r="G19" s="3"/>
    </row>
    <row r="20" spans="1:7" ht="12.75">
      <c r="A20" s="6" t="s">
        <v>17</v>
      </c>
      <c r="B20" s="3">
        <f t="shared" si="1"/>
        <v>16523.8</v>
      </c>
      <c r="C20" s="3">
        <v>20</v>
      </c>
      <c r="D20" s="3">
        <v>230</v>
      </c>
      <c r="E20" s="3">
        <v>0</v>
      </c>
      <c r="F20" s="3">
        <f t="shared" si="0"/>
        <v>16773.8</v>
      </c>
      <c r="G20" s="3"/>
    </row>
    <row r="21" spans="1:7" ht="12.75">
      <c r="A21" s="6"/>
      <c r="B21" s="3"/>
      <c r="C21" s="3"/>
      <c r="D21" s="3"/>
      <c r="E21" s="3"/>
      <c r="F21" s="3"/>
      <c r="G21" s="3"/>
    </row>
    <row r="22" spans="1:7" ht="12.75">
      <c r="A22" s="6" t="s">
        <v>18</v>
      </c>
      <c r="B22" s="3">
        <f>B9</f>
        <v>10276.8</v>
      </c>
      <c r="C22" s="3">
        <f>SUM(C9:C20)</f>
        <v>10567</v>
      </c>
      <c r="D22" s="3">
        <f>SUM(D8:D20)</f>
        <v>330</v>
      </c>
      <c r="E22" s="3">
        <f>SUM(E9:E20)</f>
        <v>4400</v>
      </c>
      <c r="F22" s="3">
        <f>SUM(B22+C22+D22)-E22</f>
        <v>16773.8</v>
      </c>
      <c r="G22" s="3"/>
    </row>
    <row r="23" spans="1:7" ht="12.75">
      <c r="A23" s="6"/>
      <c r="B23" s="3"/>
      <c r="C23" s="3"/>
      <c r="D23" s="3"/>
      <c r="E23" s="3"/>
      <c r="F23" s="3"/>
      <c r="G23" s="3"/>
    </row>
    <row r="24" spans="1:7" ht="12.75">
      <c r="A24" s="6" t="s">
        <v>19</v>
      </c>
      <c r="B24" s="3"/>
      <c r="C24" s="3"/>
      <c r="D24" s="3"/>
      <c r="E24" s="3"/>
      <c r="F24" s="3"/>
      <c r="G24" s="3"/>
    </row>
    <row r="25" spans="1:7" ht="12.75">
      <c r="A25" s="6"/>
      <c r="B25" s="3"/>
      <c r="C25" s="3"/>
      <c r="D25" s="3"/>
      <c r="E25" s="3"/>
      <c r="F25" s="3"/>
      <c r="G25" s="3"/>
    </row>
    <row r="26" spans="1:7" ht="12.75">
      <c r="A26" s="6" t="s">
        <v>20</v>
      </c>
      <c r="B26" s="7" t="s">
        <v>21</v>
      </c>
      <c r="C26" s="3"/>
      <c r="D26" s="3"/>
      <c r="E26" s="3"/>
      <c r="F26" s="3"/>
      <c r="G26" s="3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8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102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>
        <v>43310</v>
      </c>
      <c r="B36" s="14" t="s">
        <v>103</v>
      </c>
      <c r="C36" s="3"/>
      <c r="D36" s="18"/>
      <c r="E36" s="3"/>
      <c r="F36" s="3">
        <v>600</v>
      </c>
      <c r="G36" s="3"/>
    </row>
    <row r="37" spans="1:7" ht="12.75">
      <c r="A37" s="12">
        <v>43439</v>
      </c>
      <c r="B37" s="14" t="s">
        <v>103</v>
      </c>
      <c r="C37" s="3"/>
      <c r="D37" s="18"/>
      <c r="E37" s="3"/>
      <c r="F37" s="3">
        <v>1100</v>
      </c>
      <c r="G37" s="3"/>
    </row>
    <row r="38" spans="1:7" ht="12.75">
      <c r="A38" s="12">
        <v>43614</v>
      </c>
      <c r="B38" s="14" t="s">
        <v>103</v>
      </c>
      <c r="C38" s="3"/>
      <c r="D38" s="18"/>
      <c r="E38" s="3"/>
      <c r="F38" s="3">
        <v>800</v>
      </c>
      <c r="G38" s="3"/>
    </row>
    <row r="39" spans="1:7" ht="12.75">
      <c r="A39" s="12">
        <v>43614</v>
      </c>
      <c r="B39" s="14" t="s">
        <v>103</v>
      </c>
      <c r="C39" s="3"/>
      <c r="D39" s="18"/>
      <c r="E39" s="3"/>
      <c r="F39" s="3">
        <v>600</v>
      </c>
      <c r="G39" s="3"/>
    </row>
    <row r="40" spans="1:7" ht="12.75">
      <c r="A40" s="12">
        <v>43614</v>
      </c>
      <c r="B40" s="14" t="s">
        <v>103</v>
      </c>
      <c r="C40" s="3"/>
      <c r="D40" s="18"/>
      <c r="E40" s="3"/>
      <c r="F40" s="3">
        <v>1300</v>
      </c>
      <c r="G40" s="3"/>
    </row>
    <row r="41" spans="1:7" ht="12.75">
      <c r="A41" s="12"/>
      <c r="B41" s="14"/>
      <c r="C41" s="3"/>
      <c r="D41" s="18"/>
      <c r="E41" s="3"/>
      <c r="F41" s="3"/>
      <c r="G41" s="3"/>
    </row>
    <row r="42" spans="1:7" ht="12.75">
      <c r="A42" s="12"/>
      <c r="B42" s="14"/>
      <c r="C42" s="3"/>
      <c r="D42" s="18"/>
      <c r="E42" s="3"/>
      <c r="F42" s="3"/>
      <c r="G42" s="3"/>
    </row>
    <row r="43" spans="1:7" ht="13.5" thickBot="1">
      <c r="A43" s="9" t="s">
        <v>40</v>
      </c>
      <c r="B43" s="6"/>
      <c r="C43" s="6"/>
      <c r="D43" s="19"/>
      <c r="E43" s="6"/>
      <c r="F43" s="21">
        <f>SUM(F35:F42)</f>
        <v>4400</v>
      </c>
      <c r="G43" s="6"/>
    </row>
    <row r="44" ht="13.5" thickTop="1"/>
  </sheetData>
  <sheetProtection/>
  <mergeCells count="5">
    <mergeCell ref="A5:F5"/>
    <mergeCell ref="A4:F4"/>
    <mergeCell ref="A3:F3"/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3.8515625" style="0" bestFit="1" customWidth="1"/>
    <col min="2" max="2" width="10.7109375" style="0" customWidth="1"/>
    <col min="3" max="3" width="10.28125" style="0" customWidth="1"/>
    <col min="4" max="4" width="10.7109375" style="0" bestFit="1" customWidth="1"/>
    <col min="5" max="5" width="12.8515625" style="0" bestFit="1" customWidth="1"/>
    <col min="6" max="6" width="10.28125" style="0" customWidth="1"/>
    <col min="7" max="7" width="15.7109375" style="0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109</v>
      </c>
      <c r="B3" s="37"/>
      <c r="C3" s="37"/>
      <c r="D3" s="37"/>
      <c r="E3" s="37"/>
      <c r="F3" s="37"/>
      <c r="G3" s="3"/>
    </row>
    <row r="4" spans="1:7" ht="12.75">
      <c r="A4" s="37" t="s">
        <v>111</v>
      </c>
      <c r="B4" s="37"/>
      <c r="C4" s="37"/>
      <c r="D4" s="37"/>
      <c r="E4" s="37"/>
      <c r="F4" s="37"/>
      <c r="G4" s="3"/>
    </row>
    <row r="5" spans="1:7" ht="12.75">
      <c r="A5" s="37" t="s">
        <v>112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16773.8</v>
      </c>
      <c r="C9" s="3">
        <v>7</v>
      </c>
      <c r="D9" s="3">
        <v>0</v>
      </c>
      <c r="E9" s="3">
        <v>0</v>
      </c>
      <c r="F9" s="3">
        <f aca="true" t="shared" si="0" ref="F9:F20">SUM(B9+C9+D9-E9)</f>
        <v>16780.8</v>
      </c>
      <c r="G9" s="3"/>
    </row>
    <row r="10" spans="1:7" ht="12.75">
      <c r="A10" s="6" t="s">
        <v>7</v>
      </c>
      <c r="B10" s="3">
        <f aca="true" t="shared" si="1" ref="B10:B20">F9</f>
        <v>16780.8</v>
      </c>
      <c r="C10" s="3">
        <v>27</v>
      </c>
      <c r="D10" s="3">
        <v>0</v>
      </c>
      <c r="E10" s="3">
        <v>0</v>
      </c>
      <c r="F10" s="3">
        <f t="shared" si="0"/>
        <v>16807.8</v>
      </c>
      <c r="G10" s="3"/>
    </row>
    <row r="11" spans="1:7" ht="12.75">
      <c r="A11" s="6" t="s">
        <v>8</v>
      </c>
      <c r="B11" s="3">
        <f t="shared" si="1"/>
        <v>16807.8</v>
      </c>
      <c r="C11" s="3">
        <v>50026</v>
      </c>
      <c r="D11" s="3">
        <v>0</v>
      </c>
      <c r="E11" s="3">
        <v>2800</v>
      </c>
      <c r="F11" s="3">
        <f t="shared" si="0"/>
        <v>64033.8</v>
      </c>
      <c r="G11" s="3"/>
    </row>
    <row r="12" spans="1:7" ht="12.75">
      <c r="A12" s="6" t="s">
        <v>9</v>
      </c>
      <c r="B12" s="3">
        <f t="shared" si="1"/>
        <v>64033.8</v>
      </c>
      <c r="C12" s="14">
        <v>96</v>
      </c>
      <c r="D12" s="14">
        <v>0</v>
      </c>
      <c r="E12" s="14">
        <v>-600</v>
      </c>
      <c r="F12" s="3">
        <f t="shared" si="0"/>
        <v>64729.8</v>
      </c>
      <c r="G12" s="3" t="s">
        <v>110</v>
      </c>
    </row>
    <row r="13" spans="1:7" ht="12.75">
      <c r="A13" s="6" t="s">
        <v>10</v>
      </c>
      <c r="B13" s="3">
        <f t="shared" si="1"/>
        <v>64729.8</v>
      </c>
      <c r="C13" s="3">
        <v>52</v>
      </c>
      <c r="D13" s="3">
        <v>0</v>
      </c>
      <c r="E13" s="3">
        <v>2500</v>
      </c>
      <c r="F13" s="3">
        <f t="shared" si="0"/>
        <v>62281.8</v>
      </c>
      <c r="G13" s="3"/>
    </row>
    <row r="14" spans="1:7" ht="12.75">
      <c r="A14" s="6" t="s">
        <v>11</v>
      </c>
      <c r="B14" s="3">
        <f t="shared" si="1"/>
        <v>62281.8</v>
      </c>
      <c r="C14" s="3">
        <v>3206</v>
      </c>
      <c r="D14" s="3">
        <v>0</v>
      </c>
      <c r="E14" s="3">
        <v>3820.92</v>
      </c>
      <c r="F14" s="3">
        <f t="shared" si="0"/>
        <v>61666.880000000005</v>
      </c>
      <c r="G14" s="3"/>
    </row>
    <row r="15" spans="1:7" ht="12.75">
      <c r="A15" s="6" t="s">
        <v>12</v>
      </c>
      <c r="B15" s="3">
        <f t="shared" si="1"/>
        <v>61666.880000000005</v>
      </c>
      <c r="C15" s="22">
        <v>20</v>
      </c>
      <c r="D15" s="3">
        <v>0</v>
      </c>
      <c r="E15" s="3">
        <v>2775.15</v>
      </c>
      <c r="F15" s="3">
        <f t="shared" si="0"/>
        <v>58911.73</v>
      </c>
      <c r="G15" s="3"/>
    </row>
    <row r="16" spans="1:7" ht="12.75">
      <c r="A16" s="6" t="s">
        <v>13</v>
      </c>
      <c r="B16" s="3">
        <f t="shared" si="1"/>
        <v>58911.73</v>
      </c>
      <c r="C16" s="3">
        <v>1544</v>
      </c>
      <c r="D16" s="3">
        <v>0</v>
      </c>
      <c r="E16" s="3">
        <v>0</v>
      </c>
      <c r="F16" s="3">
        <f t="shared" si="0"/>
        <v>60455.73</v>
      </c>
      <c r="G16" s="3"/>
    </row>
    <row r="17" spans="1:7" ht="12.75">
      <c r="A17" s="6" t="s">
        <v>14</v>
      </c>
      <c r="B17" s="3">
        <f t="shared" si="1"/>
        <v>60455.73</v>
      </c>
      <c r="C17" s="3">
        <v>2732</v>
      </c>
      <c r="D17" s="3">
        <v>0</v>
      </c>
      <c r="E17" s="3">
        <v>1208</v>
      </c>
      <c r="F17" s="3">
        <f t="shared" si="0"/>
        <v>61979.73</v>
      </c>
      <c r="G17" s="3"/>
    </row>
    <row r="18" spans="1:7" ht="12.75">
      <c r="A18" s="6" t="s">
        <v>15</v>
      </c>
      <c r="B18" s="3">
        <f t="shared" si="1"/>
        <v>61979.73</v>
      </c>
      <c r="C18" s="3">
        <v>3114</v>
      </c>
      <c r="D18" s="3">
        <v>0</v>
      </c>
      <c r="E18" s="3">
        <v>0</v>
      </c>
      <c r="F18" s="3">
        <f t="shared" si="0"/>
        <v>65093.73</v>
      </c>
      <c r="G18" s="3"/>
    </row>
    <row r="19" spans="1:7" ht="12.75">
      <c r="A19" s="6" t="s">
        <v>16</v>
      </c>
      <c r="B19" s="3">
        <f t="shared" si="1"/>
        <v>65093.73</v>
      </c>
      <c r="C19" s="3">
        <v>645</v>
      </c>
      <c r="D19" s="3">
        <v>0</v>
      </c>
      <c r="E19" s="3">
        <v>1584.12</v>
      </c>
      <c r="F19" s="3">
        <f t="shared" si="0"/>
        <v>64154.61000000001</v>
      </c>
      <c r="G19" s="3"/>
    </row>
    <row r="20" spans="1:7" ht="12.75">
      <c r="A20" s="6" t="s">
        <v>17</v>
      </c>
      <c r="B20" s="3">
        <f t="shared" si="1"/>
        <v>64154.61000000001</v>
      </c>
      <c r="C20" s="3">
        <v>213</v>
      </c>
      <c r="D20" s="3">
        <v>0</v>
      </c>
      <c r="E20" s="3">
        <v>0</v>
      </c>
      <c r="F20" s="3">
        <f t="shared" si="0"/>
        <v>64367.61000000001</v>
      </c>
      <c r="G20" s="3"/>
    </row>
    <row r="21" spans="1:7" ht="12.75">
      <c r="A21" s="6"/>
      <c r="B21" s="3"/>
      <c r="C21" s="3"/>
      <c r="D21" s="3"/>
      <c r="E21" s="3"/>
      <c r="F21" s="3"/>
      <c r="G21" s="3"/>
    </row>
    <row r="22" spans="1:7" ht="12.75">
      <c r="A22" s="6" t="s">
        <v>18</v>
      </c>
      <c r="B22" s="3">
        <f>B9</f>
        <v>16773.8</v>
      </c>
      <c r="C22" s="3">
        <f>SUM(C9:C20)</f>
        <v>61682</v>
      </c>
      <c r="D22" s="3">
        <f>SUM(D9:D20)</f>
        <v>0</v>
      </c>
      <c r="E22" s="3">
        <f>SUM(E9:E20)</f>
        <v>14088.189999999999</v>
      </c>
      <c r="F22" s="3">
        <f>SUM(B22+C22+D22)-E22</f>
        <v>64367.61</v>
      </c>
      <c r="G22" s="3"/>
    </row>
    <row r="23" spans="1:7" ht="12.75">
      <c r="A23" s="6"/>
      <c r="B23" s="3"/>
      <c r="C23" s="3"/>
      <c r="D23" s="3"/>
      <c r="E23" s="3"/>
      <c r="F23" s="3"/>
      <c r="G23" s="3"/>
    </row>
    <row r="24" spans="1:7" ht="12.75">
      <c r="A24" s="6" t="s">
        <v>19</v>
      </c>
      <c r="B24" s="3"/>
      <c r="C24" s="3"/>
      <c r="D24" s="3"/>
      <c r="E24" s="3"/>
      <c r="F24" s="3"/>
      <c r="G24" s="3"/>
    </row>
    <row r="25" spans="1:7" ht="12.75">
      <c r="A25" s="6"/>
      <c r="B25" s="3"/>
      <c r="C25" s="3"/>
      <c r="D25" s="3"/>
      <c r="E25" s="3"/>
      <c r="F25" s="3"/>
      <c r="G25" s="3"/>
    </row>
    <row r="26" spans="1:7" ht="12.75">
      <c r="A26" s="6" t="s">
        <v>20</v>
      </c>
      <c r="B26" s="7" t="s">
        <v>21</v>
      </c>
      <c r="C26" s="3"/>
      <c r="D26" s="3"/>
      <c r="E26" s="3"/>
      <c r="F26" s="3"/>
      <c r="G26" s="3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8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108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>
        <v>43735</v>
      </c>
      <c r="B36" s="3" t="s">
        <v>103</v>
      </c>
      <c r="D36" s="18"/>
      <c r="E36" s="3"/>
      <c r="F36" s="3">
        <v>800</v>
      </c>
      <c r="G36" s="3"/>
    </row>
    <row r="37" spans="1:7" ht="12.75">
      <c r="A37" s="12">
        <v>43735</v>
      </c>
      <c r="B37" s="3" t="s">
        <v>103</v>
      </c>
      <c r="D37" s="18"/>
      <c r="E37" s="3"/>
      <c r="F37" s="3">
        <v>2000</v>
      </c>
      <c r="G37" s="3"/>
    </row>
    <row r="38" spans="1:7" ht="12.75">
      <c r="A38" s="12">
        <v>43775</v>
      </c>
      <c r="B38" s="14" t="s">
        <v>103</v>
      </c>
      <c r="C38" s="3"/>
      <c r="D38" s="18"/>
      <c r="E38" s="3"/>
      <c r="F38" s="3">
        <v>1000</v>
      </c>
      <c r="G38" s="3"/>
    </row>
    <row r="39" spans="1:7" ht="12.75">
      <c r="A39" s="12">
        <v>43775</v>
      </c>
      <c r="B39" s="14" t="s">
        <v>103</v>
      </c>
      <c r="C39" s="3"/>
      <c r="D39" s="18"/>
      <c r="E39" s="3"/>
      <c r="F39" s="3">
        <v>1500</v>
      </c>
      <c r="G39" s="3"/>
    </row>
    <row r="40" spans="1:7" ht="12.75">
      <c r="A40" s="12">
        <v>43811</v>
      </c>
      <c r="B40" s="14" t="s">
        <v>103</v>
      </c>
      <c r="C40" s="3"/>
      <c r="D40" s="18"/>
      <c r="E40" s="3"/>
      <c r="F40" s="3">
        <v>2000</v>
      </c>
      <c r="G40" s="3"/>
    </row>
    <row r="41" spans="1:7" ht="12.75">
      <c r="A41" s="12">
        <v>43811</v>
      </c>
      <c r="B41" s="14" t="s">
        <v>103</v>
      </c>
      <c r="C41" s="3"/>
      <c r="D41" s="18"/>
      <c r="E41" s="3"/>
      <c r="F41" s="3">
        <v>641.01</v>
      </c>
      <c r="G41" s="3"/>
    </row>
    <row r="42" spans="1:7" ht="12.75">
      <c r="A42" s="12">
        <v>43811</v>
      </c>
      <c r="B42" s="14" t="s">
        <v>103</v>
      </c>
      <c r="C42" s="3"/>
      <c r="D42" s="18"/>
      <c r="E42" s="3"/>
      <c r="F42" s="3">
        <v>1179.91</v>
      </c>
      <c r="G42" s="3"/>
    </row>
    <row r="43" spans="1:7" ht="12.75">
      <c r="A43" s="12">
        <v>43858</v>
      </c>
      <c r="B43" s="14" t="s">
        <v>103</v>
      </c>
      <c r="C43" s="3"/>
      <c r="D43" s="18"/>
      <c r="E43" s="3"/>
      <c r="F43" s="3">
        <v>1000</v>
      </c>
      <c r="G43" s="3"/>
    </row>
    <row r="44" spans="1:7" ht="12.75">
      <c r="A44" s="12">
        <v>43858</v>
      </c>
      <c r="B44" s="14" t="s">
        <v>103</v>
      </c>
      <c r="C44" s="3"/>
      <c r="D44" s="18"/>
      <c r="E44" s="3"/>
      <c r="F44" s="3">
        <v>975.15</v>
      </c>
      <c r="G44" s="3"/>
    </row>
    <row r="45" spans="1:7" ht="12.75">
      <c r="A45" s="12">
        <v>43858</v>
      </c>
      <c r="B45" s="14" t="s">
        <v>103</v>
      </c>
      <c r="C45" s="3"/>
      <c r="D45" s="18"/>
      <c r="E45" s="3"/>
      <c r="F45" s="3">
        <v>800</v>
      </c>
      <c r="G45" s="3"/>
    </row>
    <row r="46" spans="1:7" ht="12.75">
      <c r="A46" s="12">
        <v>43914</v>
      </c>
      <c r="B46" s="14" t="s">
        <v>103</v>
      </c>
      <c r="C46" s="3"/>
      <c r="D46" s="18"/>
      <c r="E46" s="3"/>
      <c r="F46" s="3">
        <v>458</v>
      </c>
      <c r="G46" s="3"/>
    </row>
    <row r="47" spans="1:7" ht="12.75">
      <c r="A47" s="12">
        <v>43914</v>
      </c>
      <c r="B47" s="14" t="s">
        <v>103</v>
      </c>
      <c r="C47" s="3"/>
      <c r="D47" s="18"/>
      <c r="E47" s="3"/>
      <c r="F47" s="3">
        <v>750</v>
      </c>
      <c r="G47" s="3"/>
    </row>
    <row r="48" spans="1:7" ht="12.75">
      <c r="A48" s="12">
        <v>43977</v>
      </c>
      <c r="B48" s="14" t="s">
        <v>103</v>
      </c>
      <c r="C48" s="3"/>
      <c r="D48" s="18"/>
      <c r="E48" s="3"/>
      <c r="F48" s="3">
        <v>364.12</v>
      </c>
      <c r="G48" s="3"/>
    </row>
    <row r="49" spans="1:7" ht="12.75">
      <c r="A49" s="12">
        <v>43977</v>
      </c>
      <c r="B49" s="14" t="s">
        <v>103</v>
      </c>
      <c r="C49" s="3"/>
      <c r="D49" s="18"/>
      <c r="E49" s="3"/>
      <c r="F49" s="3">
        <v>550</v>
      </c>
      <c r="G49" s="3"/>
    </row>
    <row r="50" spans="1:7" ht="12.75">
      <c r="A50" s="12">
        <v>43977</v>
      </c>
      <c r="B50" s="14" t="s">
        <v>103</v>
      </c>
      <c r="C50" s="3"/>
      <c r="D50" s="18"/>
      <c r="E50" s="3"/>
      <c r="F50" s="3">
        <v>670</v>
      </c>
      <c r="G50" s="3"/>
    </row>
    <row r="51" spans="1:7" ht="12.75">
      <c r="A51" s="12"/>
      <c r="B51" s="14"/>
      <c r="C51" s="3"/>
      <c r="D51" s="18"/>
      <c r="E51" s="3"/>
      <c r="F51" s="3"/>
      <c r="G51" s="3"/>
    </row>
    <row r="52" spans="1:7" ht="13.5" thickBot="1">
      <c r="A52" s="9" t="s">
        <v>40</v>
      </c>
      <c r="B52" s="6"/>
      <c r="C52" s="6"/>
      <c r="D52" s="19"/>
      <c r="E52" s="6"/>
      <c r="F52" s="21">
        <f>SUM(F36:F51)</f>
        <v>14688.19</v>
      </c>
      <c r="G52" s="6"/>
    </row>
    <row r="53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4.8515625" style="0" customWidth="1"/>
    <col min="2" max="3" width="9.7109375" style="0" customWidth="1"/>
    <col min="5" max="5" width="13.28125" style="0" customWidth="1"/>
    <col min="6" max="6" width="10.28125" style="0" customWidth="1"/>
    <col min="7" max="7" width="10.140625" style="0" bestFit="1" customWidth="1"/>
    <col min="8" max="9" width="10.7109375" style="0" bestFit="1" customWidth="1"/>
    <col min="10" max="10" width="12.140625" style="0" bestFit="1" customWidth="1"/>
    <col min="11" max="11" width="11.7109375" style="25" bestFit="1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113</v>
      </c>
      <c r="B3" s="37"/>
      <c r="C3" s="37"/>
      <c r="D3" s="37"/>
      <c r="E3" s="37"/>
      <c r="F3" s="37"/>
      <c r="G3" s="3"/>
    </row>
    <row r="4" spans="1:7" ht="12.75">
      <c r="A4" s="37" t="s">
        <v>114</v>
      </c>
      <c r="B4" s="37"/>
      <c r="C4" s="37"/>
      <c r="D4" s="37"/>
      <c r="E4" s="37"/>
      <c r="F4" s="37"/>
      <c r="G4" s="3"/>
    </row>
    <row r="5" spans="1:7" ht="12.75">
      <c r="A5" s="37" t="s">
        <v>137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64367.61</v>
      </c>
      <c r="C9" s="3">
        <v>488</v>
      </c>
      <c r="D9" s="3">
        <v>0</v>
      </c>
      <c r="E9" s="3">
        <v>2900</v>
      </c>
      <c r="F9" s="3">
        <f>SUM(B9+C9+D9-E9)</f>
        <v>61955.61</v>
      </c>
      <c r="G9" s="3"/>
    </row>
    <row r="10" spans="1:7" ht="12.75">
      <c r="A10" s="6" t="s">
        <v>7</v>
      </c>
      <c r="B10" s="3">
        <f>F9</f>
        <v>61955.61</v>
      </c>
      <c r="C10" s="3">
        <v>602</v>
      </c>
      <c r="D10" s="3">
        <v>20</v>
      </c>
      <c r="E10" s="3">
        <v>0</v>
      </c>
      <c r="F10" s="3">
        <f>SUM(B10+C10+D10-E10)</f>
        <v>62577.61</v>
      </c>
      <c r="G10" s="3"/>
    </row>
    <row r="11" spans="1:7" ht="12.75">
      <c r="A11" s="6" t="s">
        <v>8</v>
      </c>
      <c r="B11" s="3">
        <f aca="true" t="shared" si="0" ref="B11:B20">F10</f>
        <v>62577.61</v>
      </c>
      <c r="C11" s="3">
        <v>60</v>
      </c>
      <c r="D11" s="3">
        <v>0</v>
      </c>
      <c r="E11" s="3">
        <v>4118.25</v>
      </c>
      <c r="F11" s="3">
        <f aca="true" t="shared" si="1" ref="F11:F20">SUM(B11+C11+D11-E11)</f>
        <v>58519.36</v>
      </c>
      <c r="G11" s="3"/>
    </row>
    <row r="12" spans="1:7" ht="12.75">
      <c r="A12" s="6" t="s">
        <v>9</v>
      </c>
      <c r="B12" s="3">
        <f t="shared" si="0"/>
        <v>58519.36</v>
      </c>
      <c r="C12" s="3">
        <v>78</v>
      </c>
      <c r="D12" s="3">
        <v>0</v>
      </c>
      <c r="E12" s="3">
        <v>0</v>
      </c>
      <c r="F12" s="3">
        <f>SUM(B12+C12+D12-E12)</f>
        <v>58597.36</v>
      </c>
      <c r="G12" s="3"/>
    </row>
    <row r="13" spans="1:7" ht="12.75">
      <c r="A13" s="6" t="s">
        <v>10</v>
      </c>
      <c r="B13" s="3">
        <f>F12</f>
        <v>58597.36</v>
      </c>
      <c r="C13" s="3">
        <v>0</v>
      </c>
      <c r="D13" s="3">
        <v>0</v>
      </c>
      <c r="E13" s="3">
        <v>2931.06</v>
      </c>
      <c r="F13" s="3">
        <f>SUM(B13+C13+D13-E13)</f>
        <v>55666.3</v>
      </c>
      <c r="G13" s="3"/>
    </row>
    <row r="14" spans="1:7" ht="12.75">
      <c r="A14" s="6" t="s">
        <v>11</v>
      </c>
      <c r="B14" s="3">
        <f t="shared" si="0"/>
        <v>55666.3</v>
      </c>
      <c r="C14" s="3">
        <v>4601</v>
      </c>
      <c r="D14" s="3">
        <v>500</v>
      </c>
      <c r="E14" s="3">
        <v>0</v>
      </c>
      <c r="F14" s="3">
        <f t="shared" si="1"/>
        <v>60767.3</v>
      </c>
      <c r="G14" s="3"/>
    </row>
    <row r="15" spans="1:7" ht="12.75">
      <c r="A15" s="6" t="s">
        <v>12</v>
      </c>
      <c r="B15" s="3">
        <f t="shared" si="0"/>
        <v>60767.3</v>
      </c>
      <c r="C15" s="3">
        <v>45</v>
      </c>
      <c r="D15" s="3">
        <v>0</v>
      </c>
      <c r="E15" s="3">
        <v>2824.4</v>
      </c>
      <c r="F15" s="3">
        <f>SUM(B15+C15+D15-E15)</f>
        <v>57987.9</v>
      </c>
      <c r="G15" s="3"/>
    </row>
    <row r="16" spans="1:10" ht="12.75">
      <c r="A16" s="6" t="s">
        <v>13</v>
      </c>
      <c r="B16" s="3">
        <f t="shared" si="0"/>
        <v>57987.9</v>
      </c>
      <c r="C16" s="3">
        <v>0</v>
      </c>
      <c r="D16" s="3">
        <v>0</v>
      </c>
      <c r="E16" s="3">
        <v>1311.41</v>
      </c>
      <c r="F16" s="3">
        <f t="shared" si="1"/>
        <v>56676.49</v>
      </c>
      <c r="G16" s="3"/>
      <c r="J16" s="27"/>
    </row>
    <row r="17" spans="1:10" ht="12.75">
      <c r="A17" s="6" t="s">
        <v>14</v>
      </c>
      <c r="B17" s="3">
        <f t="shared" si="0"/>
        <v>56676.49</v>
      </c>
      <c r="C17" s="3">
        <v>25975</v>
      </c>
      <c r="D17" s="3">
        <v>0</v>
      </c>
      <c r="E17" s="3">
        <v>3311.42</v>
      </c>
      <c r="F17" s="3">
        <f t="shared" si="1"/>
        <v>79340.06999999999</v>
      </c>
      <c r="G17" s="3"/>
      <c r="J17" s="27"/>
    </row>
    <row r="18" spans="1:10" ht="12.75">
      <c r="A18" s="6" t="s">
        <v>15</v>
      </c>
      <c r="B18" s="3">
        <f t="shared" si="0"/>
        <v>79340.06999999999</v>
      </c>
      <c r="C18" s="3">
        <v>1202</v>
      </c>
      <c r="D18" s="3">
        <v>0</v>
      </c>
      <c r="E18" s="3">
        <v>1000</v>
      </c>
      <c r="F18" s="3">
        <f>SUM(B18+C18+D18-E18)</f>
        <v>79542.06999999999</v>
      </c>
      <c r="G18" s="3"/>
      <c r="J18" s="27"/>
    </row>
    <row r="19" spans="1:10" ht="12.75">
      <c r="A19" s="6" t="s">
        <v>16</v>
      </c>
      <c r="B19" s="3">
        <f t="shared" si="0"/>
        <v>79542.06999999999</v>
      </c>
      <c r="C19" s="3">
        <v>4194</v>
      </c>
      <c r="D19" s="3">
        <v>500</v>
      </c>
      <c r="E19" s="3">
        <v>4881</v>
      </c>
      <c r="F19" s="3">
        <f t="shared" si="1"/>
        <v>79355.06999999999</v>
      </c>
      <c r="G19" s="3"/>
      <c r="J19" s="27"/>
    </row>
    <row r="20" spans="1:7" ht="12.75">
      <c r="A20" s="6" t="s">
        <v>17</v>
      </c>
      <c r="B20" s="3">
        <f t="shared" si="0"/>
        <v>79355.06999999999</v>
      </c>
      <c r="C20" s="3">
        <v>1198</v>
      </c>
      <c r="D20" s="3">
        <v>0</v>
      </c>
      <c r="E20" s="3">
        <v>0</v>
      </c>
      <c r="F20" s="3">
        <f t="shared" si="1"/>
        <v>80553.06999999999</v>
      </c>
      <c r="G20" s="3"/>
    </row>
    <row r="21" spans="1:8" ht="12.75">
      <c r="A21" s="4"/>
      <c r="B21" s="23"/>
      <c r="C21" s="23"/>
      <c r="D21" s="23"/>
      <c r="E21" s="23"/>
      <c r="F21" s="23"/>
      <c r="G21" s="3"/>
      <c r="H21" s="28"/>
    </row>
    <row r="22" spans="1:10" ht="12.75">
      <c r="A22" s="6" t="s">
        <v>18</v>
      </c>
      <c r="B22" s="3">
        <f>B9</f>
        <v>64367.61</v>
      </c>
      <c r="C22" s="3">
        <f>SUM(C9:C20)</f>
        <v>38443</v>
      </c>
      <c r="D22" s="3">
        <f>SUM(D8:D20)</f>
        <v>1020</v>
      </c>
      <c r="E22" s="3">
        <f>SUM(E9:E20)</f>
        <v>23277.54</v>
      </c>
      <c r="F22" s="3">
        <f>SUM(B22+C22+D22)-E22</f>
        <v>80553.07</v>
      </c>
      <c r="G22" s="3"/>
      <c r="H22" s="28"/>
      <c r="I22" s="26"/>
      <c r="J22" s="26"/>
    </row>
    <row r="23" spans="1:9" ht="12.75">
      <c r="A23" s="6"/>
      <c r="B23" s="3"/>
      <c r="C23" s="3"/>
      <c r="D23" s="3"/>
      <c r="E23" s="3"/>
      <c r="F23" s="3"/>
      <c r="G23" s="3"/>
      <c r="H23" s="26"/>
      <c r="I23" s="26"/>
    </row>
    <row r="24" spans="1:9" ht="12.75">
      <c r="A24" s="6" t="s">
        <v>19</v>
      </c>
      <c r="B24" s="3"/>
      <c r="C24" s="3"/>
      <c r="D24" s="3"/>
      <c r="E24" s="3"/>
      <c r="F24" s="3"/>
      <c r="G24" s="3"/>
      <c r="I24" s="26"/>
    </row>
    <row r="25" spans="1:7" ht="12.75">
      <c r="A25" s="6"/>
      <c r="B25" s="3"/>
      <c r="C25" s="3"/>
      <c r="D25" s="3"/>
      <c r="E25" s="3"/>
      <c r="F25" s="3"/>
      <c r="G25" s="3"/>
    </row>
    <row r="26" spans="1:7" ht="12.75">
      <c r="A26" s="6" t="s">
        <v>20</v>
      </c>
      <c r="B26" s="7" t="s">
        <v>21</v>
      </c>
      <c r="C26" s="3"/>
      <c r="D26" s="3"/>
      <c r="E26" s="3"/>
      <c r="F26" s="3"/>
      <c r="G26" s="3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24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108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 t="s">
        <v>115</v>
      </c>
      <c r="B36" s="3" t="s">
        <v>103</v>
      </c>
      <c r="D36" s="18"/>
      <c r="E36" s="3"/>
      <c r="F36" s="3">
        <v>600</v>
      </c>
      <c r="G36" s="3"/>
    </row>
    <row r="37" spans="1:7" ht="12.75">
      <c r="A37" s="12" t="s">
        <v>116</v>
      </c>
      <c r="B37" s="3" t="s">
        <v>103</v>
      </c>
      <c r="D37" s="18"/>
      <c r="E37" s="3"/>
      <c r="F37" s="3">
        <v>650</v>
      </c>
      <c r="G37" s="3"/>
    </row>
    <row r="38" spans="1:7" ht="12.75">
      <c r="A38" s="12" t="s">
        <v>117</v>
      </c>
      <c r="B38" s="3" t="s">
        <v>103</v>
      </c>
      <c r="C38" s="3"/>
      <c r="D38" s="18"/>
      <c r="E38" s="3"/>
      <c r="F38" s="3">
        <v>1100</v>
      </c>
      <c r="G38" s="3"/>
    </row>
    <row r="39" spans="1:7" ht="12.75">
      <c r="A39" s="12" t="s">
        <v>118</v>
      </c>
      <c r="B39" s="3" t="s">
        <v>103</v>
      </c>
      <c r="C39" s="3"/>
      <c r="D39" s="18"/>
      <c r="E39" s="3"/>
      <c r="F39" s="3">
        <v>550</v>
      </c>
      <c r="G39" s="3"/>
    </row>
    <row r="40" spans="1:7" ht="12.75">
      <c r="A40" s="12" t="s">
        <v>119</v>
      </c>
      <c r="B40" s="3" t="s">
        <v>103</v>
      </c>
      <c r="C40" s="3"/>
      <c r="D40" s="18"/>
      <c r="E40" s="3"/>
      <c r="F40" s="3">
        <v>637.5</v>
      </c>
      <c r="G40" s="3"/>
    </row>
    <row r="41" spans="1:7" ht="12.75">
      <c r="A41" s="12" t="s">
        <v>120</v>
      </c>
      <c r="B41" s="3" t="s">
        <v>103</v>
      </c>
      <c r="C41" s="3"/>
      <c r="D41" s="18"/>
      <c r="E41" s="3"/>
      <c r="F41" s="3">
        <v>1100</v>
      </c>
      <c r="G41" s="3"/>
    </row>
    <row r="42" spans="1:7" ht="12.75">
      <c r="A42" s="12" t="s">
        <v>121</v>
      </c>
      <c r="B42" s="3" t="s">
        <v>103</v>
      </c>
      <c r="C42" s="3"/>
      <c r="D42" s="18"/>
      <c r="E42" s="3"/>
      <c r="F42" s="3">
        <v>2080.75</v>
      </c>
      <c r="G42" s="3"/>
    </row>
    <row r="43" spans="1:7" ht="12.75">
      <c r="A43" s="12" t="s">
        <v>122</v>
      </c>
      <c r="B43" s="3" t="s">
        <v>103</v>
      </c>
      <c r="C43" s="3"/>
      <c r="D43" s="18"/>
      <c r="E43" s="3"/>
      <c r="F43" s="3">
        <v>300</v>
      </c>
      <c r="G43" s="3"/>
    </row>
    <row r="44" spans="1:7" ht="12.75">
      <c r="A44" s="12" t="s">
        <v>124</v>
      </c>
      <c r="B44" s="3" t="s">
        <v>103</v>
      </c>
      <c r="C44" s="3"/>
      <c r="D44" s="18"/>
      <c r="E44" s="3"/>
      <c r="F44" s="3">
        <v>1640</v>
      </c>
      <c r="G44" s="3"/>
    </row>
    <row r="45" spans="1:7" ht="12.75">
      <c r="A45" s="12" t="s">
        <v>123</v>
      </c>
      <c r="B45" s="3" t="s">
        <v>103</v>
      </c>
      <c r="C45" s="3"/>
      <c r="D45" s="18"/>
      <c r="E45" s="3"/>
      <c r="F45" s="3">
        <v>500</v>
      </c>
      <c r="G45" s="3"/>
    </row>
    <row r="46" spans="1:7" ht="12.75">
      <c r="A46" s="12" t="s">
        <v>125</v>
      </c>
      <c r="B46" s="3" t="s">
        <v>103</v>
      </c>
      <c r="C46" s="3"/>
      <c r="D46" s="18"/>
      <c r="E46" s="3"/>
      <c r="F46" s="3">
        <v>791.06</v>
      </c>
      <c r="G46" s="3"/>
    </row>
    <row r="47" spans="1:7" ht="12.75">
      <c r="A47" s="12" t="s">
        <v>126</v>
      </c>
      <c r="B47" s="3" t="s">
        <v>103</v>
      </c>
      <c r="C47" s="3"/>
      <c r="D47" s="18"/>
      <c r="E47" s="3"/>
      <c r="F47" s="3">
        <v>645</v>
      </c>
      <c r="G47" s="3"/>
    </row>
    <row r="48" spans="1:7" ht="12.75">
      <c r="A48" s="12" t="s">
        <v>127</v>
      </c>
      <c r="B48" s="3" t="s">
        <v>103</v>
      </c>
      <c r="C48" s="3"/>
      <c r="D48" s="18"/>
      <c r="E48" s="3"/>
      <c r="F48" s="3">
        <v>1332</v>
      </c>
      <c r="G48" s="3"/>
    </row>
    <row r="49" spans="1:7" ht="12.75">
      <c r="A49" s="12" t="s">
        <v>128</v>
      </c>
      <c r="B49" s="3" t="s">
        <v>103</v>
      </c>
      <c r="C49" s="3"/>
      <c r="D49" s="18"/>
      <c r="E49" s="3"/>
      <c r="F49" s="3">
        <v>847.4</v>
      </c>
      <c r="G49" s="3"/>
    </row>
    <row r="50" spans="1:7" ht="12.75">
      <c r="A50" s="12" t="s">
        <v>129</v>
      </c>
      <c r="B50" s="3" t="s">
        <v>103</v>
      </c>
      <c r="C50" s="3"/>
      <c r="D50" s="18"/>
      <c r="E50" s="3"/>
      <c r="F50" s="3">
        <v>1311.41</v>
      </c>
      <c r="G50" s="3"/>
    </row>
    <row r="51" spans="1:7" ht="12.75">
      <c r="A51" s="12" t="s">
        <v>130</v>
      </c>
      <c r="B51" s="3" t="s">
        <v>103</v>
      </c>
      <c r="C51" s="3"/>
      <c r="D51" s="18"/>
      <c r="E51" s="3"/>
      <c r="F51" s="3">
        <v>1350</v>
      </c>
      <c r="G51" s="3"/>
    </row>
    <row r="52" spans="1:7" ht="12.75">
      <c r="A52" s="12" t="s">
        <v>131</v>
      </c>
      <c r="B52" s="3" t="s">
        <v>103</v>
      </c>
      <c r="C52" s="3"/>
      <c r="D52" s="18"/>
      <c r="E52" s="3"/>
      <c r="F52" s="3">
        <v>600</v>
      </c>
      <c r="G52" s="3"/>
    </row>
    <row r="53" spans="1:7" ht="12.75">
      <c r="A53" s="12" t="s">
        <v>132</v>
      </c>
      <c r="B53" s="3" t="s">
        <v>103</v>
      </c>
      <c r="C53" s="3"/>
      <c r="D53" s="18"/>
      <c r="E53" s="3"/>
      <c r="F53" s="3">
        <v>1361.42</v>
      </c>
      <c r="G53" s="3"/>
    </row>
    <row r="54" spans="1:7" ht="12.75">
      <c r="A54" s="12" t="s">
        <v>133</v>
      </c>
      <c r="B54" s="3" t="s">
        <v>103</v>
      </c>
      <c r="C54" s="3"/>
      <c r="D54" s="18"/>
      <c r="E54" s="3"/>
      <c r="F54" s="3">
        <v>1000</v>
      </c>
      <c r="G54" s="3"/>
    </row>
    <row r="55" spans="1:7" ht="12.75">
      <c r="A55" s="12" t="s">
        <v>134</v>
      </c>
      <c r="B55" s="3" t="s">
        <v>103</v>
      </c>
      <c r="C55" s="3"/>
      <c r="D55" s="18"/>
      <c r="E55" s="3"/>
      <c r="F55" s="3">
        <v>1777</v>
      </c>
      <c r="G55" s="3"/>
    </row>
    <row r="56" spans="1:7" ht="12.75">
      <c r="A56" s="12" t="s">
        <v>135</v>
      </c>
      <c r="B56" s="3" t="s">
        <v>103</v>
      </c>
      <c r="C56" s="3"/>
      <c r="D56" s="18"/>
      <c r="E56" s="3"/>
      <c r="F56" s="3">
        <v>1200</v>
      </c>
      <c r="G56" s="3"/>
    </row>
    <row r="57" spans="1:7" ht="12.75">
      <c r="A57" s="12" t="s">
        <v>136</v>
      </c>
      <c r="B57" s="3" t="s">
        <v>103</v>
      </c>
      <c r="C57" s="3"/>
      <c r="D57" s="18"/>
      <c r="E57" s="3"/>
      <c r="F57" s="3">
        <v>1904</v>
      </c>
      <c r="G57" s="3"/>
    </row>
    <row r="58" spans="1:7" ht="12.75">
      <c r="A58" s="12"/>
      <c r="B58" s="3"/>
      <c r="C58" s="3"/>
      <c r="D58" s="18"/>
      <c r="E58" s="3"/>
      <c r="F58" s="3"/>
      <c r="G58" s="3"/>
    </row>
    <row r="59" spans="1:7" ht="13.5" thickBot="1">
      <c r="A59" s="9" t="s">
        <v>40</v>
      </c>
      <c r="B59" s="6"/>
      <c r="C59" s="6"/>
      <c r="D59" s="19"/>
      <c r="E59" s="6"/>
      <c r="F59" s="21">
        <f>SUM(F35:F58)</f>
        <v>23277.54</v>
      </c>
      <c r="G59" s="6"/>
    </row>
    <row r="60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8515625" style="0" customWidth="1"/>
    <col min="2" max="2" width="13.140625" style="0" customWidth="1"/>
    <col min="3" max="3" width="11.421875" style="0" customWidth="1"/>
    <col min="4" max="4" width="10.421875" style="0" bestFit="1" customWidth="1"/>
    <col min="5" max="5" width="13.28125" style="0" customWidth="1"/>
    <col min="6" max="6" width="11.7109375" style="0" bestFit="1" customWidth="1"/>
    <col min="7" max="7" width="12.28125" style="0" bestFit="1" customWidth="1"/>
    <col min="8" max="8" width="11.8515625" style="0" customWidth="1"/>
    <col min="9" max="9" width="10.7109375" style="0" bestFit="1" customWidth="1"/>
    <col min="10" max="10" width="8.28125" style="0" bestFit="1" customWidth="1"/>
    <col min="11" max="11" width="12.28125" style="25" bestFit="1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143</v>
      </c>
      <c r="B3" s="37"/>
      <c r="C3" s="37"/>
      <c r="D3" s="37"/>
      <c r="E3" s="37"/>
      <c r="F3" s="37"/>
      <c r="G3" s="3"/>
    </row>
    <row r="4" spans="1:7" ht="12.75">
      <c r="A4" s="37" t="s">
        <v>144</v>
      </c>
      <c r="B4" s="37"/>
      <c r="C4" s="37"/>
      <c r="D4" s="37"/>
      <c r="E4" s="37"/>
      <c r="F4" s="37"/>
      <c r="G4" s="3"/>
    </row>
    <row r="5" spans="1:7" ht="12.75">
      <c r="A5" s="37" t="s">
        <v>145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102560.48</v>
      </c>
      <c r="C9" s="3">
        <v>0</v>
      </c>
      <c r="D9" s="3">
        <v>0</v>
      </c>
      <c r="E9" s="3">
        <v>0</v>
      </c>
      <c r="F9" s="3">
        <f>SUM(B9+C9+D9-E9)</f>
        <v>102560.48</v>
      </c>
      <c r="G9" s="3"/>
    </row>
    <row r="10" spans="1:7" ht="12.75">
      <c r="A10" s="6" t="s">
        <v>7</v>
      </c>
      <c r="B10" s="3">
        <v>102560.48</v>
      </c>
      <c r="C10" s="3">
        <v>50274</v>
      </c>
      <c r="D10" s="3">
        <v>0</v>
      </c>
      <c r="E10" s="3">
        <v>1530.03</v>
      </c>
      <c r="F10" s="3">
        <f>SUM(B10+C10+D10-E10)</f>
        <v>151304.44999999998</v>
      </c>
      <c r="G10" s="3"/>
    </row>
    <row r="11" spans="1:7" ht="12.75">
      <c r="A11" s="6" t="s">
        <v>8</v>
      </c>
      <c r="B11" s="3">
        <f>F10</f>
        <v>151304.44999999998</v>
      </c>
      <c r="C11" s="3">
        <v>56</v>
      </c>
      <c r="D11" s="3">
        <v>0</v>
      </c>
      <c r="E11" s="3">
        <v>0</v>
      </c>
      <c r="F11" s="3">
        <f>SUM(B11+C11+D11-E11)</f>
        <v>151360.44999999998</v>
      </c>
      <c r="G11" s="3"/>
    </row>
    <row r="12" spans="1:7" ht="12.75">
      <c r="A12" s="6" t="s">
        <v>9</v>
      </c>
      <c r="B12" s="3">
        <f>F11</f>
        <v>151360.44999999998</v>
      </c>
      <c r="C12" s="3">
        <v>194</v>
      </c>
      <c r="D12" s="3">
        <v>0</v>
      </c>
      <c r="E12" s="3">
        <v>2590</v>
      </c>
      <c r="F12" s="3">
        <f aca="true" t="shared" si="0" ref="F12:F20">SUM(B12+C12+D12-E12)</f>
        <v>148964.44999999998</v>
      </c>
      <c r="G12" s="3"/>
    </row>
    <row r="13" spans="1:11" ht="12.75">
      <c r="A13" s="6" t="s">
        <v>10</v>
      </c>
      <c r="B13" s="3"/>
      <c r="C13" s="3"/>
      <c r="D13" s="3"/>
      <c r="E13" s="3"/>
      <c r="F13" s="3">
        <f t="shared" si="0"/>
        <v>0</v>
      </c>
      <c r="G13" s="3"/>
      <c r="J13" s="31"/>
      <c r="K13" s="32"/>
    </row>
    <row r="14" spans="1:11" ht="12.75">
      <c r="A14" s="6" t="s">
        <v>11</v>
      </c>
      <c r="B14" s="3"/>
      <c r="C14" s="3"/>
      <c r="D14" s="3"/>
      <c r="E14" s="22"/>
      <c r="F14" s="3">
        <f t="shared" si="0"/>
        <v>0</v>
      </c>
      <c r="G14" s="3"/>
      <c r="J14" s="29"/>
      <c r="K14" s="30"/>
    </row>
    <row r="15" spans="1:11" ht="12.75">
      <c r="A15" s="6" t="s">
        <v>12</v>
      </c>
      <c r="B15" s="3"/>
      <c r="C15" s="3"/>
      <c r="D15" s="3"/>
      <c r="E15" s="3"/>
      <c r="F15" s="3">
        <f t="shared" si="0"/>
        <v>0</v>
      </c>
      <c r="G15" s="3"/>
      <c r="J15" s="29"/>
      <c r="K15" s="30"/>
    </row>
    <row r="16" spans="1:11" ht="12.75">
      <c r="A16" s="6" t="s">
        <v>13</v>
      </c>
      <c r="B16" s="3"/>
      <c r="C16" s="3"/>
      <c r="D16" s="3"/>
      <c r="E16" s="3"/>
      <c r="F16" s="3">
        <f t="shared" si="0"/>
        <v>0</v>
      </c>
      <c r="G16" s="3"/>
      <c r="J16" s="29"/>
      <c r="K16" s="30"/>
    </row>
    <row r="17" spans="1:11" ht="12.75">
      <c r="A17" s="6" t="s">
        <v>14</v>
      </c>
      <c r="B17" s="3"/>
      <c r="C17" s="3"/>
      <c r="D17" s="3"/>
      <c r="E17" s="3"/>
      <c r="F17" s="3">
        <f t="shared" si="0"/>
        <v>0</v>
      </c>
      <c r="G17" s="3"/>
      <c r="J17" s="29"/>
      <c r="K17" s="30"/>
    </row>
    <row r="18" spans="1:11" ht="12.75">
      <c r="A18" s="6" t="s">
        <v>15</v>
      </c>
      <c r="B18" s="3"/>
      <c r="C18" s="3"/>
      <c r="D18" s="3"/>
      <c r="E18" s="3"/>
      <c r="F18" s="3">
        <f t="shared" si="0"/>
        <v>0</v>
      </c>
      <c r="G18" s="3"/>
      <c r="J18" s="29"/>
      <c r="K18" s="30"/>
    </row>
    <row r="19" spans="1:11" ht="12.75">
      <c r="A19" s="6" t="s">
        <v>16</v>
      </c>
      <c r="B19" s="3"/>
      <c r="C19" s="3"/>
      <c r="D19" s="3"/>
      <c r="E19" s="3"/>
      <c r="F19" s="3">
        <f t="shared" si="0"/>
        <v>0</v>
      </c>
      <c r="G19" s="3"/>
      <c r="J19" s="29"/>
      <c r="K19" s="30"/>
    </row>
    <row r="20" spans="1:11" ht="12.75">
      <c r="A20" s="6" t="s">
        <v>17</v>
      </c>
      <c r="B20" s="3"/>
      <c r="C20" s="3"/>
      <c r="D20" s="3"/>
      <c r="E20" s="3"/>
      <c r="F20" s="3">
        <f t="shared" si="0"/>
        <v>0</v>
      </c>
      <c r="G20" s="3"/>
      <c r="J20" s="29"/>
      <c r="K20" s="30"/>
    </row>
    <row r="21" spans="1:11" ht="12.75">
      <c r="A21" s="4"/>
      <c r="B21" s="23"/>
      <c r="C21" s="23"/>
      <c r="D21" s="23"/>
      <c r="E21" s="23"/>
      <c r="F21" s="23"/>
      <c r="G21" s="3"/>
      <c r="H21" s="28"/>
      <c r="J21" s="29"/>
      <c r="K21" s="30"/>
    </row>
    <row r="22" spans="1:11" ht="12.75">
      <c r="A22" s="6" t="s">
        <v>18</v>
      </c>
      <c r="B22" s="3">
        <f>B9</f>
        <v>102560.48</v>
      </c>
      <c r="C22" s="3">
        <f>SUM(C9:C20)</f>
        <v>50524</v>
      </c>
      <c r="D22" s="3">
        <f>SUM(D9:D20)</f>
        <v>0</v>
      </c>
      <c r="E22" s="3">
        <f>SUM(E9:E20)</f>
        <v>4120.03</v>
      </c>
      <c r="F22" s="3">
        <f>SUM(B22+C22+D22)-E22</f>
        <v>148964.44999999998</v>
      </c>
      <c r="G22" s="33"/>
      <c r="H22" s="34"/>
      <c r="I22" s="26"/>
      <c r="J22" s="29"/>
      <c r="K22" s="30"/>
    </row>
    <row r="23" spans="1:11" ht="12.75">
      <c r="A23" s="6"/>
      <c r="B23" s="3"/>
      <c r="C23" s="3"/>
      <c r="D23" s="3"/>
      <c r="E23" s="3"/>
      <c r="F23" s="3"/>
      <c r="G23" s="3"/>
      <c r="H23" s="26"/>
      <c r="I23" s="26"/>
      <c r="J23" s="29"/>
      <c r="K23" s="30"/>
    </row>
    <row r="24" spans="1:11" ht="12.75">
      <c r="A24" s="6" t="s">
        <v>19</v>
      </c>
      <c r="B24" s="3"/>
      <c r="C24" s="3"/>
      <c r="D24" s="3"/>
      <c r="E24" s="3"/>
      <c r="F24" s="3"/>
      <c r="G24" s="3"/>
      <c r="I24" s="26"/>
      <c r="J24" s="29"/>
      <c r="K24" s="30"/>
    </row>
    <row r="25" spans="1:11" ht="12.75">
      <c r="A25" s="6"/>
      <c r="B25" s="3"/>
      <c r="C25" s="3"/>
      <c r="D25" s="3"/>
      <c r="E25" s="3"/>
      <c r="F25" s="3"/>
      <c r="G25" s="3"/>
      <c r="J25" s="29"/>
      <c r="K25" s="30"/>
    </row>
    <row r="26" spans="1:11" ht="12.75">
      <c r="A26" s="6" t="s">
        <v>20</v>
      </c>
      <c r="B26" s="7" t="s">
        <v>21</v>
      </c>
      <c r="C26" s="3"/>
      <c r="D26" s="3"/>
      <c r="E26" s="3"/>
      <c r="F26" s="3"/>
      <c r="G26" s="3"/>
      <c r="J26" s="29"/>
      <c r="K26" s="30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24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138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 t="s">
        <v>139</v>
      </c>
      <c r="B36" s="3" t="s">
        <v>103</v>
      </c>
      <c r="D36" s="18" t="s">
        <v>141</v>
      </c>
      <c r="E36" s="3"/>
      <c r="F36" s="3"/>
      <c r="G36" s="3"/>
    </row>
    <row r="37" spans="1:7" ht="12.75">
      <c r="A37" s="12" t="s">
        <v>140</v>
      </c>
      <c r="B37" s="3" t="s">
        <v>103</v>
      </c>
      <c r="D37" s="18" t="s">
        <v>142</v>
      </c>
      <c r="E37" s="3"/>
      <c r="F37" s="3"/>
      <c r="G37" s="3"/>
    </row>
    <row r="38" spans="1:7" ht="12.75">
      <c r="A38" s="12">
        <v>44834</v>
      </c>
      <c r="B38" s="3" t="s">
        <v>103</v>
      </c>
      <c r="C38" s="3"/>
      <c r="D38" s="20" t="s">
        <v>146</v>
      </c>
      <c r="E38" s="3"/>
      <c r="F38" s="3"/>
      <c r="G38" s="3"/>
    </row>
    <row r="39" spans="1:7" ht="12.75">
      <c r="A39" s="12" t="s">
        <v>148</v>
      </c>
      <c r="B39" s="3" t="s">
        <v>103</v>
      </c>
      <c r="C39" s="3"/>
      <c r="D39" s="18" t="s">
        <v>147</v>
      </c>
      <c r="E39" s="3"/>
      <c r="F39" s="3"/>
      <c r="G39" s="3"/>
    </row>
    <row r="40" spans="1:7" ht="12.75">
      <c r="A40" s="12" t="s">
        <v>149</v>
      </c>
      <c r="B40" s="3" t="s">
        <v>103</v>
      </c>
      <c r="C40" s="3"/>
      <c r="D40" s="18" t="s">
        <v>150</v>
      </c>
      <c r="E40" s="3"/>
      <c r="F40" s="3"/>
      <c r="G40" s="3"/>
    </row>
    <row r="41" spans="1:7" ht="12.75">
      <c r="A41" s="12" t="s">
        <v>151</v>
      </c>
      <c r="B41" s="3" t="s">
        <v>103</v>
      </c>
      <c r="C41" s="3"/>
      <c r="D41" s="18" t="s">
        <v>152</v>
      </c>
      <c r="E41" s="3"/>
      <c r="F41" s="3"/>
      <c r="G41" s="3"/>
    </row>
    <row r="42" spans="1:7" ht="12.75">
      <c r="A42" s="12" t="s">
        <v>154</v>
      </c>
      <c r="B42" s="3" t="s">
        <v>103</v>
      </c>
      <c r="C42" s="3"/>
      <c r="D42" s="18" t="s">
        <v>153</v>
      </c>
      <c r="E42" s="3"/>
      <c r="F42" s="3"/>
      <c r="G42" s="3"/>
    </row>
    <row r="43" spans="1:7" ht="12.75">
      <c r="A43" s="12" t="s">
        <v>155</v>
      </c>
      <c r="B43" s="3" t="s">
        <v>103</v>
      </c>
      <c r="C43" s="3"/>
      <c r="D43" s="18" t="s">
        <v>156</v>
      </c>
      <c r="E43" s="3"/>
      <c r="F43" s="3"/>
      <c r="G43" s="3"/>
    </row>
    <row r="44" spans="1:7" ht="12.75">
      <c r="A44" s="12" t="s">
        <v>157</v>
      </c>
      <c r="B44" s="3" t="s">
        <v>103</v>
      </c>
      <c r="C44" s="3"/>
      <c r="D44" s="18" t="s">
        <v>156</v>
      </c>
      <c r="E44" s="3"/>
      <c r="F44" s="3"/>
      <c r="G44" s="3"/>
    </row>
    <row r="45" spans="1:7" ht="12.75">
      <c r="A45" s="12" t="s">
        <v>158</v>
      </c>
      <c r="B45" s="3" t="s">
        <v>103</v>
      </c>
      <c r="C45" s="3"/>
      <c r="D45" s="18" t="s">
        <v>159</v>
      </c>
      <c r="E45" s="3"/>
      <c r="F45" s="3"/>
      <c r="G45" s="3"/>
    </row>
    <row r="46" spans="1:7" ht="12.75">
      <c r="A46" s="12"/>
      <c r="B46" s="3" t="s">
        <v>103</v>
      </c>
      <c r="C46" s="3"/>
      <c r="D46" s="18"/>
      <c r="E46" s="3"/>
      <c r="F46" s="3"/>
      <c r="G46" s="3"/>
    </row>
    <row r="47" spans="1:7" ht="12.75">
      <c r="A47" s="12"/>
      <c r="B47" s="3" t="s">
        <v>103</v>
      </c>
      <c r="C47" s="3"/>
      <c r="D47" s="18"/>
      <c r="E47" s="3"/>
      <c r="F47" s="3"/>
      <c r="G47" s="3"/>
    </row>
    <row r="48" spans="1:7" ht="12.75">
      <c r="A48" s="12"/>
      <c r="B48" s="3" t="s">
        <v>103</v>
      </c>
      <c r="C48" s="3"/>
      <c r="D48" s="18"/>
      <c r="E48" s="3"/>
      <c r="F48" s="3"/>
      <c r="G48" s="3"/>
    </row>
    <row r="49" spans="1:7" ht="12.75">
      <c r="A49" s="12"/>
      <c r="B49" s="3"/>
      <c r="C49" s="3"/>
      <c r="D49" s="18"/>
      <c r="E49" s="3"/>
      <c r="F49" s="3"/>
      <c r="G49" s="3"/>
    </row>
    <row r="50" spans="1:7" ht="12.75">
      <c r="A50" s="12"/>
      <c r="B50" s="3"/>
      <c r="C50" s="3"/>
      <c r="D50" s="18"/>
      <c r="E50" s="3"/>
      <c r="F50" s="3"/>
      <c r="G50" s="3"/>
    </row>
    <row r="51" spans="1:7" ht="12.75">
      <c r="A51" s="12"/>
      <c r="B51" s="3"/>
      <c r="C51" s="3"/>
      <c r="D51" s="18"/>
      <c r="E51" s="3"/>
      <c r="F51" s="3"/>
      <c r="G51" s="3"/>
    </row>
    <row r="52" spans="1:7" ht="12.75">
      <c r="A52" s="12"/>
      <c r="B52" s="3"/>
      <c r="C52" s="3"/>
      <c r="D52" s="18"/>
      <c r="E52" s="3"/>
      <c r="F52" s="3"/>
      <c r="G52" s="3"/>
    </row>
    <row r="53" spans="1:7" ht="12.75">
      <c r="A53" s="12"/>
      <c r="B53" s="3"/>
      <c r="C53" s="3"/>
      <c r="D53" s="18"/>
      <c r="E53" s="3"/>
      <c r="F53" s="3"/>
      <c r="G53" s="3"/>
    </row>
    <row r="54" spans="1:8" ht="12.75">
      <c r="A54" s="12"/>
      <c r="B54" s="3"/>
      <c r="C54" s="3"/>
      <c r="D54" s="18"/>
      <c r="E54" s="3"/>
      <c r="F54" s="3"/>
      <c r="G54" s="3"/>
      <c r="H54" s="3"/>
    </row>
    <row r="55" spans="1:7" ht="12.75">
      <c r="A55" s="12"/>
      <c r="B55" s="3"/>
      <c r="C55" s="3"/>
      <c r="D55" s="18"/>
      <c r="E55" s="3"/>
      <c r="F55" s="3"/>
      <c r="G55" s="3"/>
    </row>
    <row r="56" spans="1:7" ht="12.75">
      <c r="A56" s="12"/>
      <c r="B56" s="3"/>
      <c r="C56" s="3"/>
      <c r="D56" s="18"/>
      <c r="E56" s="3"/>
      <c r="F56" s="3"/>
      <c r="G56" s="3"/>
    </row>
    <row r="57" spans="1:7" ht="12.75">
      <c r="A57" s="12"/>
      <c r="B57" s="3"/>
      <c r="C57" s="3"/>
      <c r="D57" s="18"/>
      <c r="E57" s="3"/>
      <c r="F57" s="3"/>
      <c r="G57" s="3"/>
    </row>
    <row r="58" spans="1:7" ht="12.75">
      <c r="A58" s="12"/>
      <c r="B58" s="3"/>
      <c r="C58" s="3"/>
      <c r="D58" s="18"/>
      <c r="E58" s="3"/>
      <c r="F58" s="3"/>
      <c r="G58" s="3"/>
    </row>
    <row r="59" spans="1:7" ht="12.75">
      <c r="A59" s="12"/>
      <c r="B59" s="3"/>
      <c r="C59" s="3"/>
      <c r="D59" s="18"/>
      <c r="E59" s="3"/>
      <c r="F59" s="3"/>
      <c r="G59" s="3"/>
    </row>
    <row r="60" spans="1:7" ht="12.75">
      <c r="A60" s="12"/>
      <c r="B60" s="3"/>
      <c r="C60" s="3"/>
      <c r="D60" s="18"/>
      <c r="E60" s="3"/>
      <c r="F60" s="3"/>
      <c r="G60" s="3"/>
    </row>
    <row r="61" spans="1:7" ht="12.75">
      <c r="A61" s="12"/>
      <c r="B61" s="3"/>
      <c r="C61" s="3"/>
      <c r="D61" s="18"/>
      <c r="E61" s="3"/>
      <c r="F61" s="3"/>
      <c r="G61" s="3"/>
    </row>
    <row r="62" spans="1:7" ht="12.75">
      <c r="A62" s="12"/>
      <c r="B62" s="3"/>
      <c r="C62" s="3"/>
      <c r="D62" s="18"/>
      <c r="E62" s="3"/>
      <c r="F62" s="3"/>
      <c r="G62" s="3"/>
    </row>
    <row r="63" spans="1:7" ht="12.75">
      <c r="A63" s="12"/>
      <c r="B63" s="3"/>
      <c r="C63" s="3"/>
      <c r="D63" s="18"/>
      <c r="E63" s="3"/>
      <c r="F63" s="3"/>
      <c r="G63" s="3"/>
    </row>
    <row r="64" spans="1:7" ht="12.75">
      <c r="A64" s="12"/>
      <c r="B64" s="3"/>
      <c r="C64" s="3"/>
      <c r="D64" s="18"/>
      <c r="E64" s="3"/>
      <c r="F64" s="3"/>
      <c r="G64" s="3"/>
    </row>
    <row r="65" spans="1:7" ht="12.75">
      <c r="A65" s="12"/>
      <c r="B65" s="3"/>
      <c r="C65" s="3"/>
      <c r="D65" s="18"/>
      <c r="E65" s="3"/>
      <c r="F65" s="3"/>
      <c r="G65" s="3"/>
    </row>
    <row r="66" spans="1:7" ht="12.75">
      <c r="A66" s="12"/>
      <c r="B66" s="3"/>
      <c r="C66" s="3"/>
      <c r="D66" s="18"/>
      <c r="E66" s="3"/>
      <c r="F66" s="3"/>
      <c r="G66" s="3"/>
    </row>
    <row r="67" spans="1:7" ht="12.75">
      <c r="A67" s="12"/>
      <c r="B67" s="3"/>
      <c r="C67" s="3"/>
      <c r="D67" s="18"/>
      <c r="E67" s="3"/>
      <c r="F67" s="3"/>
      <c r="G67" s="3"/>
    </row>
    <row r="68" spans="1:7" ht="12.75">
      <c r="A68" s="12"/>
      <c r="B68" s="3"/>
      <c r="C68" s="3"/>
      <c r="D68" s="18"/>
      <c r="E68" s="3"/>
      <c r="F68" s="3"/>
      <c r="G68" s="3"/>
    </row>
    <row r="69" spans="1:7" ht="12.75">
      <c r="A69" s="12"/>
      <c r="B69" s="3"/>
      <c r="C69" s="3"/>
      <c r="D69" s="18"/>
      <c r="E69" s="3"/>
      <c r="F69" s="3"/>
      <c r="G69" s="3"/>
    </row>
    <row r="70" spans="1:7" ht="12.75">
      <c r="A70" s="12"/>
      <c r="B70" s="3"/>
      <c r="C70" s="3"/>
      <c r="D70" s="18"/>
      <c r="E70" s="3"/>
      <c r="F70" s="3"/>
      <c r="G70" s="3"/>
    </row>
    <row r="71" spans="1:7" ht="12.75">
      <c r="A71" s="12"/>
      <c r="B71" s="3"/>
      <c r="C71" s="3"/>
      <c r="D71" s="18"/>
      <c r="E71" s="3"/>
      <c r="F71" s="3"/>
      <c r="G71" s="3"/>
    </row>
    <row r="72" spans="1:7" ht="12.75">
      <c r="A72" s="12"/>
      <c r="B72" s="3"/>
      <c r="C72" s="3"/>
      <c r="D72" s="18"/>
      <c r="E72" s="3"/>
      <c r="F72" s="3"/>
      <c r="G72" s="3"/>
    </row>
    <row r="73" spans="1:7" ht="12.75">
      <c r="A73" s="12"/>
      <c r="B73" s="3"/>
      <c r="C73" s="3"/>
      <c r="D73" s="18"/>
      <c r="E73" s="3"/>
      <c r="F73" s="3"/>
      <c r="G73" s="3"/>
    </row>
    <row r="74" spans="1:7" ht="12.75">
      <c r="A74" s="12"/>
      <c r="B74" s="3"/>
      <c r="C74" s="3"/>
      <c r="D74" s="18"/>
      <c r="E74" s="3"/>
      <c r="F74" s="3"/>
      <c r="G74" s="3"/>
    </row>
    <row r="75" spans="1:7" ht="12.75">
      <c r="A75" s="12"/>
      <c r="B75" s="3"/>
      <c r="C75" s="3"/>
      <c r="D75" s="18"/>
      <c r="E75" s="3"/>
      <c r="F75" s="3"/>
      <c r="G75" s="3"/>
    </row>
    <row r="76" spans="1:7" ht="12.75">
      <c r="A76" s="12"/>
      <c r="B76" s="3"/>
      <c r="C76" s="3"/>
      <c r="D76" s="18"/>
      <c r="E76" s="3"/>
      <c r="F76" s="3"/>
      <c r="G76" s="3"/>
    </row>
    <row r="77" spans="1:7" ht="13.5" thickBot="1">
      <c r="A77" s="9" t="s">
        <v>40</v>
      </c>
      <c r="B77" s="6"/>
      <c r="C77" s="6"/>
      <c r="D77" s="19"/>
      <c r="E77" s="6"/>
      <c r="F77" s="21">
        <f>SUM(F36:F76)</f>
        <v>0</v>
      </c>
      <c r="G77" s="6"/>
    </row>
    <row r="78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31</v>
      </c>
      <c r="B4" s="2"/>
      <c r="C4" s="2"/>
      <c r="D4" s="2"/>
      <c r="E4" s="2"/>
    </row>
    <row r="5" spans="1:5" ht="12.75">
      <c r="A5" s="1" t="s">
        <v>32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2003-04'!E20</f>
        <v>5191.76</v>
      </c>
      <c r="C9" s="3">
        <v>361</v>
      </c>
      <c r="D9" s="3">
        <v>0</v>
      </c>
      <c r="E9" s="3">
        <f aca="true" t="shared" si="0" ref="E9:E20">IF(C9&lt;&gt;"",B9+C9-D9,"")</f>
        <v>5552.76</v>
      </c>
    </row>
    <row r="10" spans="1:5" ht="12.75">
      <c r="A10" s="6" t="s">
        <v>7</v>
      </c>
      <c r="B10" s="3">
        <f aca="true" t="shared" si="1" ref="B10:B20">IF(C10&lt;&gt;"",E9,"")</f>
        <v>5552.76</v>
      </c>
      <c r="C10" s="3">
        <f>5+225</f>
        <v>230</v>
      </c>
      <c r="D10" s="3">
        <v>0</v>
      </c>
      <c r="E10" s="3">
        <f t="shared" si="0"/>
        <v>5782.76</v>
      </c>
    </row>
    <row r="11" spans="1:5" ht="12.75">
      <c r="A11" s="6" t="s">
        <v>8</v>
      </c>
      <c r="B11" s="3">
        <f t="shared" si="1"/>
        <v>5782.76</v>
      </c>
      <c r="C11" s="3">
        <v>0</v>
      </c>
      <c r="D11" s="3">
        <v>0</v>
      </c>
      <c r="E11" s="3">
        <f t="shared" si="0"/>
        <v>5782.76</v>
      </c>
    </row>
    <row r="12" spans="1:5" ht="12.75">
      <c r="A12" s="6" t="s">
        <v>9</v>
      </c>
      <c r="B12" s="3">
        <f t="shared" si="1"/>
        <v>5782.76</v>
      </c>
      <c r="C12" s="3">
        <v>85</v>
      </c>
      <c r="D12" s="3">
        <v>0</v>
      </c>
      <c r="E12" s="3">
        <f t="shared" si="0"/>
        <v>5867.76</v>
      </c>
    </row>
    <row r="13" spans="1:5" ht="12.75">
      <c r="A13" s="6" t="s">
        <v>10</v>
      </c>
      <c r="B13" s="3">
        <f t="shared" si="1"/>
        <v>5867.76</v>
      </c>
      <c r="C13" s="3">
        <v>15</v>
      </c>
      <c r="D13" s="3">
        <v>0</v>
      </c>
      <c r="E13" s="3">
        <f t="shared" si="0"/>
        <v>5882.76</v>
      </c>
    </row>
    <row r="14" spans="1:5" ht="12.75">
      <c r="A14" s="6" t="s">
        <v>11</v>
      </c>
      <c r="B14" s="3">
        <f t="shared" si="1"/>
        <v>5882.76</v>
      </c>
      <c r="C14" s="3">
        <v>0</v>
      </c>
      <c r="D14" s="3">
        <v>0</v>
      </c>
      <c r="E14" s="3">
        <f t="shared" si="0"/>
        <v>5882.76</v>
      </c>
    </row>
    <row r="15" spans="1:5" ht="12.75">
      <c r="A15" s="6" t="s">
        <v>12</v>
      </c>
      <c r="B15" s="3">
        <f t="shared" si="1"/>
        <v>5882.76</v>
      </c>
      <c r="C15" s="3">
        <v>22</v>
      </c>
      <c r="D15" s="3">
        <v>0</v>
      </c>
      <c r="E15" s="3">
        <f t="shared" si="0"/>
        <v>5904.76</v>
      </c>
    </row>
    <row r="16" spans="1:5" ht="12.75">
      <c r="A16" s="6" t="s">
        <v>13</v>
      </c>
      <c r="B16" s="3">
        <f t="shared" si="1"/>
        <v>5904.76</v>
      </c>
      <c r="C16" s="3">
        <f>5+1590</f>
        <v>1595</v>
      </c>
      <c r="D16" s="3">
        <v>0</v>
      </c>
      <c r="E16" s="3">
        <f t="shared" si="0"/>
        <v>7499.76</v>
      </c>
    </row>
    <row r="17" spans="1:5" ht="12.75">
      <c r="A17" s="6" t="s">
        <v>14</v>
      </c>
      <c r="B17" s="3">
        <f t="shared" si="1"/>
        <v>7499.76</v>
      </c>
      <c r="C17" s="3">
        <f>15+721</f>
        <v>736</v>
      </c>
      <c r="D17" s="3">
        <v>0</v>
      </c>
      <c r="E17" s="3">
        <f t="shared" si="0"/>
        <v>8235.76</v>
      </c>
    </row>
    <row r="18" spans="1:5" ht="12.75">
      <c r="A18" s="6" t="s">
        <v>15</v>
      </c>
      <c r="B18" s="3">
        <f t="shared" si="1"/>
        <v>8235.76</v>
      </c>
      <c r="C18" s="3">
        <f>22</f>
        <v>22</v>
      </c>
      <c r="D18" s="3">
        <v>0</v>
      </c>
      <c r="E18" s="3">
        <f t="shared" si="0"/>
        <v>8257.76</v>
      </c>
    </row>
    <row r="19" spans="1:5" ht="12.75">
      <c r="A19" s="6" t="s">
        <v>16</v>
      </c>
      <c r="B19" s="3">
        <f t="shared" si="1"/>
        <v>8257.76</v>
      </c>
      <c r="C19" s="3">
        <v>2465</v>
      </c>
      <c r="D19" s="3">
        <v>0</v>
      </c>
      <c r="E19" s="3">
        <f t="shared" si="0"/>
        <v>10722.76</v>
      </c>
    </row>
    <row r="20" spans="1:5" ht="12.75">
      <c r="A20" s="6" t="s">
        <v>17</v>
      </c>
      <c r="B20" s="3">
        <f t="shared" si="1"/>
        <v>10722.76</v>
      </c>
      <c r="C20" s="3">
        <v>379</v>
      </c>
      <c r="D20" s="3">
        <v>0</v>
      </c>
      <c r="E20" s="3">
        <f t="shared" si="0"/>
        <v>11101.76</v>
      </c>
    </row>
    <row r="22" spans="1:5" ht="12.75">
      <c r="A22" s="6" t="s">
        <v>18</v>
      </c>
      <c r="B22" s="3">
        <f>B9</f>
        <v>5191.76</v>
      </c>
      <c r="C22" s="3">
        <f>SUM(C9:C21)</f>
        <v>5910</v>
      </c>
      <c r="D22" s="3">
        <f>SUM(D9:D21)</f>
        <v>0</v>
      </c>
      <c r="E22" s="3">
        <f>B22+C22-D22</f>
        <v>11101.76</v>
      </c>
    </row>
    <row r="24" spans="1:4" ht="12.75">
      <c r="A24" s="6" t="s">
        <v>19</v>
      </c>
      <c r="C24" s="3">
        <f>AVERAGE(C9:C20)</f>
        <v>492.5</v>
      </c>
      <c r="D24" s="3">
        <f>AVERAGE(D9:D20)</f>
        <v>0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4.8515625" style="0" customWidth="1"/>
    <col min="2" max="2" width="13.140625" style="0" customWidth="1"/>
    <col min="3" max="3" width="11.421875" style="0" customWidth="1"/>
    <col min="4" max="4" width="10.421875" style="0" bestFit="1" customWidth="1"/>
    <col min="5" max="5" width="13.28125" style="0" customWidth="1"/>
    <col min="6" max="6" width="11.7109375" style="0" bestFit="1" customWidth="1"/>
    <col min="7" max="7" width="12.28125" style="0" bestFit="1" customWidth="1"/>
    <col min="8" max="8" width="11.8515625" style="0" customWidth="1"/>
    <col min="9" max="9" width="10.7109375" style="0" bestFit="1" customWidth="1"/>
    <col min="10" max="10" width="9.7109375" style="0" bestFit="1" customWidth="1"/>
    <col min="11" max="11" width="12.28125" style="25" bestFit="1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143</v>
      </c>
      <c r="B3" s="37"/>
      <c r="C3" s="37"/>
      <c r="D3" s="37"/>
      <c r="E3" s="37"/>
      <c r="F3" s="37"/>
      <c r="G3" s="3"/>
    </row>
    <row r="4" spans="1:7" ht="12.75">
      <c r="A4" s="37" t="s">
        <v>144</v>
      </c>
      <c r="B4" s="37"/>
      <c r="C4" s="37"/>
      <c r="D4" s="37"/>
      <c r="E4" s="37"/>
      <c r="F4" s="37"/>
      <c r="G4" s="3"/>
    </row>
    <row r="5" spans="1:7" ht="12.75">
      <c r="A5" s="37" t="s">
        <v>145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102560.48</v>
      </c>
      <c r="C9" s="3">
        <v>0</v>
      </c>
      <c r="D9" s="3">
        <v>0</v>
      </c>
      <c r="E9" s="3">
        <v>0</v>
      </c>
      <c r="F9" s="3">
        <f>SUM(B9+C9+D9-E9)</f>
        <v>102560.48</v>
      </c>
      <c r="G9" s="3"/>
    </row>
    <row r="10" spans="1:7" ht="12.75">
      <c r="A10" s="6" t="s">
        <v>7</v>
      </c>
      <c r="B10" s="3">
        <v>102560.48</v>
      </c>
      <c r="C10" s="3">
        <v>50274</v>
      </c>
      <c r="D10" s="3">
        <v>0</v>
      </c>
      <c r="E10" s="3">
        <v>1530.03</v>
      </c>
      <c r="F10" s="3">
        <f>SUM(B10+C10+D10-E10)</f>
        <v>151304.44999999998</v>
      </c>
      <c r="G10" s="3"/>
    </row>
    <row r="11" spans="1:7" ht="12.75">
      <c r="A11" s="6" t="s">
        <v>8</v>
      </c>
      <c r="B11" s="3">
        <f>F10</f>
        <v>151304.44999999998</v>
      </c>
      <c r="C11" s="3">
        <v>56</v>
      </c>
      <c r="D11" s="3">
        <v>0</v>
      </c>
      <c r="E11" s="3">
        <v>0</v>
      </c>
      <c r="F11" s="3">
        <f>SUM(B11+C11+D11-E11)</f>
        <v>151360.44999999998</v>
      </c>
      <c r="G11" s="3"/>
    </row>
    <row r="12" spans="1:7" ht="12.75">
      <c r="A12" s="6" t="s">
        <v>9</v>
      </c>
      <c r="B12" s="3">
        <f>F11</f>
        <v>151360.44999999998</v>
      </c>
      <c r="C12" s="3">
        <v>194</v>
      </c>
      <c r="D12" s="3">
        <v>0</v>
      </c>
      <c r="E12" s="3">
        <v>2590</v>
      </c>
      <c r="F12" s="3">
        <f aca="true" t="shared" si="0" ref="F12:F20">SUM(B12+C12+D12-E12)</f>
        <v>148964.44999999998</v>
      </c>
      <c r="G12" s="3"/>
    </row>
    <row r="13" spans="1:11" ht="12.75">
      <c r="A13" s="6" t="s">
        <v>10</v>
      </c>
      <c r="B13" s="3">
        <v>148964.45</v>
      </c>
      <c r="C13" s="3">
        <v>2607</v>
      </c>
      <c r="D13" s="3">
        <v>0</v>
      </c>
      <c r="E13" s="3">
        <v>12921.83</v>
      </c>
      <c r="F13" s="3">
        <f t="shared" si="0"/>
        <v>138649.62000000002</v>
      </c>
      <c r="G13" s="3"/>
      <c r="J13" s="31"/>
      <c r="K13" s="32"/>
    </row>
    <row r="14" spans="1:11" ht="12.75">
      <c r="A14" s="6" t="s">
        <v>11</v>
      </c>
      <c r="B14" s="3">
        <v>138649.62</v>
      </c>
      <c r="C14" s="3">
        <v>2600</v>
      </c>
      <c r="D14" s="3">
        <v>0</v>
      </c>
      <c r="E14" s="22">
        <v>0</v>
      </c>
      <c r="F14" s="3">
        <f t="shared" si="0"/>
        <v>141249.62</v>
      </c>
      <c r="G14" s="3"/>
      <c r="J14" s="29"/>
      <c r="K14" s="30"/>
    </row>
    <row r="15" spans="1:12" ht="12.75">
      <c r="A15" s="6" t="s">
        <v>12</v>
      </c>
      <c r="B15" s="3">
        <v>141249.62</v>
      </c>
      <c r="C15" s="3">
        <v>70</v>
      </c>
      <c r="D15" s="3">
        <v>0</v>
      </c>
      <c r="E15" s="3">
        <v>4266.48</v>
      </c>
      <c r="F15" s="3">
        <f t="shared" si="0"/>
        <v>137053.13999999998</v>
      </c>
      <c r="G15" s="3"/>
      <c r="I15" s="3"/>
      <c r="J15" s="3"/>
      <c r="K15" s="3"/>
      <c r="L15" s="3"/>
    </row>
    <row r="16" spans="1:11" ht="12.75">
      <c r="A16" s="6" t="s">
        <v>13</v>
      </c>
      <c r="B16" s="3">
        <v>137053.14</v>
      </c>
      <c r="C16" s="3">
        <v>1630</v>
      </c>
      <c r="D16" s="3">
        <v>0</v>
      </c>
      <c r="E16" s="3">
        <v>0</v>
      </c>
      <c r="F16" s="3">
        <f t="shared" si="0"/>
        <v>138683.14</v>
      </c>
      <c r="G16" s="3"/>
      <c r="H16" s="3"/>
      <c r="I16" s="3"/>
      <c r="J16" s="3"/>
      <c r="K16" s="30"/>
    </row>
    <row r="17" spans="1:11" ht="12.75">
      <c r="A17" s="6" t="s">
        <v>14</v>
      </c>
      <c r="B17" s="3">
        <v>138683.14</v>
      </c>
      <c r="C17" s="3">
        <v>1784</v>
      </c>
      <c r="D17" s="3">
        <v>0</v>
      </c>
      <c r="E17" s="3">
        <v>9373.98</v>
      </c>
      <c r="F17" s="3">
        <f t="shared" si="0"/>
        <v>131093.16</v>
      </c>
      <c r="G17" s="3"/>
      <c r="H17" s="3"/>
      <c r="I17" s="3"/>
      <c r="J17" s="3"/>
      <c r="K17" s="30"/>
    </row>
    <row r="18" spans="1:11" ht="12.75">
      <c r="A18" s="6" t="s">
        <v>15</v>
      </c>
      <c r="B18" s="3">
        <v>131093.16</v>
      </c>
      <c r="C18" s="3">
        <v>1641</v>
      </c>
      <c r="D18" s="3">
        <v>0</v>
      </c>
      <c r="E18" s="3">
        <v>0</v>
      </c>
      <c r="F18" s="3">
        <f t="shared" si="0"/>
        <v>132734.16</v>
      </c>
      <c r="G18" s="3"/>
      <c r="H18" s="3"/>
      <c r="I18" s="3"/>
      <c r="J18" s="3"/>
      <c r="K18" s="30"/>
    </row>
    <row r="19" spans="1:11" ht="12.75">
      <c r="A19" s="6" t="s">
        <v>16</v>
      </c>
      <c r="B19" s="3">
        <v>131093.16</v>
      </c>
      <c r="C19" s="3">
        <v>1555</v>
      </c>
      <c r="D19" s="3"/>
      <c r="E19" s="3">
        <v>9655.76</v>
      </c>
      <c r="F19" s="3">
        <f t="shared" si="0"/>
        <v>122992.40000000001</v>
      </c>
      <c r="G19" s="3"/>
      <c r="J19" s="29"/>
      <c r="K19" s="30"/>
    </row>
    <row r="20" spans="1:11" ht="12.75">
      <c r="A20" s="6" t="s">
        <v>17</v>
      </c>
      <c r="B20" s="3">
        <v>122992.4</v>
      </c>
      <c r="C20" s="3">
        <v>460</v>
      </c>
      <c r="D20" s="3"/>
      <c r="E20" s="3">
        <v>4007.55</v>
      </c>
      <c r="F20" s="3">
        <f t="shared" si="0"/>
        <v>119444.84999999999</v>
      </c>
      <c r="G20" s="3"/>
      <c r="J20" s="29"/>
      <c r="K20" s="30"/>
    </row>
    <row r="21" spans="1:11" ht="12.75">
      <c r="A21" s="4"/>
      <c r="B21" s="23"/>
      <c r="C21" s="23"/>
      <c r="D21" s="23"/>
      <c r="E21" s="23"/>
      <c r="F21" s="23"/>
      <c r="G21" s="3"/>
      <c r="H21" s="28"/>
      <c r="J21" s="29"/>
      <c r="K21" s="30"/>
    </row>
    <row r="22" spans="1:11" ht="12.75">
      <c r="A22" s="6" t="s">
        <v>18</v>
      </c>
      <c r="B22" s="3">
        <f>B9</f>
        <v>102560.48</v>
      </c>
      <c r="C22" s="3">
        <f>SUM(C9:C20)</f>
        <v>62871</v>
      </c>
      <c r="D22" s="3">
        <f>SUM(D9:D20)</f>
        <v>0</v>
      </c>
      <c r="E22" s="3">
        <f>SUM(E9:E20)</f>
        <v>44345.630000000005</v>
      </c>
      <c r="F22" s="3">
        <f>SUM(B22+C22+D22)-E22</f>
        <v>121085.84999999998</v>
      </c>
      <c r="G22" s="34"/>
      <c r="H22" s="34"/>
      <c r="I22" s="26"/>
      <c r="J22" s="29"/>
      <c r="K22" s="30"/>
    </row>
    <row r="23" spans="1:11" ht="12.75">
      <c r="A23" s="6"/>
      <c r="B23" s="3"/>
      <c r="C23" s="3"/>
      <c r="D23" s="3"/>
      <c r="E23" s="3"/>
      <c r="F23" s="3"/>
      <c r="G23" s="3"/>
      <c r="H23" s="26" t="s">
        <v>177</v>
      </c>
      <c r="I23" s="26"/>
      <c r="J23" s="29"/>
      <c r="K23" s="30"/>
    </row>
    <row r="24" spans="1:11" ht="12.75">
      <c r="A24" s="6" t="s">
        <v>19</v>
      </c>
      <c r="B24" s="3"/>
      <c r="C24" s="3"/>
      <c r="D24" s="3"/>
      <c r="E24" s="3"/>
      <c r="F24" s="3"/>
      <c r="G24" s="3"/>
      <c r="I24" s="26"/>
      <c r="J24" s="29"/>
      <c r="K24" s="30"/>
    </row>
    <row r="25" spans="1:11" ht="12.75">
      <c r="A25" s="6"/>
      <c r="B25" s="3"/>
      <c r="C25" s="3"/>
      <c r="D25" s="3"/>
      <c r="E25" s="3"/>
      <c r="F25" s="3"/>
      <c r="G25" s="3"/>
      <c r="J25" s="29"/>
      <c r="K25" s="30"/>
    </row>
    <row r="26" spans="1:11" ht="12.75">
      <c r="A26" s="6" t="s">
        <v>20</v>
      </c>
      <c r="B26" s="7" t="s">
        <v>21</v>
      </c>
      <c r="C26" s="3"/>
      <c r="D26" s="3"/>
      <c r="E26" s="3"/>
      <c r="F26" s="3"/>
      <c r="G26" s="3"/>
      <c r="J26" s="29"/>
      <c r="K26" s="30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24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138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 t="s">
        <v>139</v>
      </c>
      <c r="B36" s="3" t="s">
        <v>103</v>
      </c>
      <c r="D36" s="35">
        <v>1276.5</v>
      </c>
      <c r="E36" s="3"/>
      <c r="F36" s="3"/>
      <c r="G36" s="3"/>
    </row>
    <row r="37" spans="1:7" ht="12.75">
      <c r="A37" s="12" t="s">
        <v>140</v>
      </c>
      <c r="B37" s="3" t="s">
        <v>103</v>
      </c>
      <c r="D37" s="35">
        <v>253.53</v>
      </c>
      <c r="E37" s="3"/>
      <c r="F37" s="3"/>
      <c r="G37" s="3"/>
    </row>
    <row r="38" spans="1:7" ht="12.75">
      <c r="A38" s="12">
        <v>44834</v>
      </c>
      <c r="B38" s="3" t="s">
        <v>103</v>
      </c>
      <c r="C38" s="3"/>
      <c r="D38" s="35">
        <v>2590</v>
      </c>
      <c r="E38" s="3"/>
      <c r="F38" s="3"/>
      <c r="G38" s="3"/>
    </row>
    <row r="39" spans="1:7" ht="12.75">
      <c r="A39" s="12" t="s">
        <v>148</v>
      </c>
      <c r="B39" s="3" t="s">
        <v>103</v>
      </c>
      <c r="C39" s="3"/>
      <c r="D39" s="35">
        <v>1600</v>
      </c>
      <c r="E39" s="3"/>
      <c r="F39" s="3"/>
      <c r="G39" s="3"/>
    </row>
    <row r="40" spans="1:7" ht="12.75">
      <c r="A40" s="12" t="s">
        <v>149</v>
      </c>
      <c r="B40" s="3" t="s">
        <v>103</v>
      </c>
      <c r="C40" s="3"/>
      <c r="D40" s="35">
        <v>2309.89</v>
      </c>
      <c r="E40" s="3"/>
      <c r="F40" s="3"/>
      <c r="G40" s="3"/>
    </row>
    <row r="41" spans="1:7" ht="12.75">
      <c r="A41" s="12" t="s">
        <v>151</v>
      </c>
      <c r="B41" s="3" t="s">
        <v>103</v>
      </c>
      <c r="C41" s="3"/>
      <c r="D41" s="35">
        <v>1400</v>
      </c>
      <c r="E41" s="3"/>
      <c r="F41" s="3"/>
      <c r="G41" s="3"/>
    </row>
    <row r="42" spans="1:7" ht="12.75">
      <c r="A42" s="12" t="s">
        <v>154</v>
      </c>
      <c r="B42" s="3" t="s">
        <v>103</v>
      </c>
      <c r="C42" s="3"/>
      <c r="D42" s="35">
        <v>1311.94</v>
      </c>
      <c r="E42" s="3"/>
      <c r="F42" s="3"/>
      <c r="G42" s="3"/>
    </row>
    <row r="43" spans="1:7" ht="12.75">
      <c r="A43" s="12" t="s">
        <v>155</v>
      </c>
      <c r="B43" s="3" t="s">
        <v>103</v>
      </c>
      <c r="C43" s="3"/>
      <c r="D43" s="35">
        <v>2600</v>
      </c>
      <c r="E43" s="3"/>
      <c r="F43" s="3"/>
      <c r="G43" s="3"/>
    </row>
    <row r="44" spans="1:7" ht="12.75">
      <c r="A44" s="12" t="s">
        <v>157</v>
      </c>
      <c r="B44" s="3" t="s">
        <v>103</v>
      </c>
      <c r="C44" s="3"/>
      <c r="D44" s="35">
        <v>2600</v>
      </c>
      <c r="E44" s="3"/>
      <c r="F44" s="3"/>
      <c r="G44" s="3"/>
    </row>
    <row r="45" spans="1:7" ht="12.75">
      <c r="A45" s="12" t="s">
        <v>158</v>
      </c>
      <c r="B45" s="3" t="s">
        <v>103</v>
      </c>
      <c r="C45" s="3"/>
      <c r="D45" s="35">
        <v>1100</v>
      </c>
      <c r="E45" s="3"/>
      <c r="F45" s="3"/>
      <c r="G45" s="3"/>
    </row>
    <row r="46" spans="1:7" ht="12.75">
      <c r="A46" s="12" t="s">
        <v>166</v>
      </c>
      <c r="B46" s="3" t="s">
        <v>103</v>
      </c>
      <c r="C46" s="3"/>
      <c r="D46" s="35">
        <v>1291</v>
      </c>
      <c r="E46" s="3"/>
      <c r="F46" s="3"/>
      <c r="G46" s="3"/>
    </row>
    <row r="47" spans="1:7" ht="12.75">
      <c r="A47" s="12" t="s">
        <v>167</v>
      </c>
      <c r="B47" s="3" t="s">
        <v>103</v>
      </c>
      <c r="C47" s="3"/>
      <c r="D47" s="35">
        <v>1291</v>
      </c>
      <c r="E47" s="3"/>
      <c r="F47" s="3"/>
      <c r="G47" s="3"/>
    </row>
    <row r="48" spans="1:7" ht="12.75">
      <c r="A48" s="12" t="s">
        <v>168</v>
      </c>
      <c r="B48" s="3" t="s">
        <v>103</v>
      </c>
      <c r="C48" s="3"/>
      <c r="D48" s="35">
        <v>642</v>
      </c>
      <c r="E48" s="3"/>
      <c r="F48" s="3"/>
      <c r="G48" s="3"/>
    </row>
    <row r="49" spans="1:7" ht="12.75">
      <c r="A49" s="12" t="s">
        <v>169</v>
      </c>
      <c r="B49" s="3" t="s">
        <v>103</v>
      </c>
      <c r="C49" s="3"/>
      <c r="D49" s="35">
        <v>1333.48</v>
      </c>
      <c r="E49" s="3"/>
      <c r="F49" s="3"/>
      <c r="G49" s="3"/>
    </row>
    <row r="50" spans="1:7" ht="12.75">
      <c r="A50" s="12" t="s">
        <v>170</v>
      </c>
      <c r="B50" s="3" t="s">
        <v>103</v>
      </c>
      <c r="C50" s="3"/>
      <c r="D50" s="35">
        <v>2000</v>
      </c>
      <c r="E50" s="3"/>
      <c r="F50" s="3"/>
      <c r="G50" s="3"/>
    </row>
    <row r="51" spans="1:7" ht="12.75">
      <c r="A51" s="12" t="s">
        <v>171</v>
      </c>
      <c r="B51" s="3" t="s">
        <v>103</v>
      </c>
      <c r="C51" s="3"/>
      <c r="D51" s="35">
        <v>596.5</v>
      </c>
      <c r="E51" s="3"/>
      <c r="F51" s="3"/>
      <c r="G51" s="3"/>
    </row>
    <row r="52" spans="1:7" ht="12.75">
      <c r="A52" s="12" t="s">
        <v>172</v>
      </c>
      <c r="B52" s="3" t="s">
        <v>103</v>
      </c>
      <c r="C52" s="3"/>
      <c r="D52" s="35">
        <v>1477.48</v>
      </c>
      <c r="E52" s="3"/>
      <c r="F52" s="3"/>
      <c r="G52" s="3"/>
    </row>
    <row r="53" spans="1:7" ht="12.75">
      <c r="A53" s="12" t="s">
        <v>173</v>
      </c>
      <c r="B53" s="3" t="s">
        <v>103</v>
      </c>
      <c r="C53" s="3"/>
      <c r="D53" s="35">
        <v>2500</v>
      </c>
      <c r="E53" s="3"/>
      <c r="F53" s="3"/>
      <c r="G53" s="3"/>
    </row>
    <row r="54" spans="1:7" ht="12.75">
      <c r="A54" s="12" t="s">
        <v>174</v>
      </c>
      <c r="B54" s="3" t="s">
        <v>103</v>
      </c>
      <c r="C54" s="3"/>
      <c r="D54" s="35">
        <v>2800</v>
      </c>
      <c r="E54" s="3"/>
      <c r="F54" s="3"/>
      <c r="G54" s="3"/>
    </row>
    <row r="55" spans="1:7" ht="12.75">
      <c r="A55" s="12" t="s">
        <v>160</v>
      </c>
      <c r="B55" s="3" t="s">
        <v>103</v>
      </c>
      <c r="C55" s="3"/>
      <c r="D55" s="35">
        <v>319.98</v>
      </c>
      <c r="E55" s="3"/>
      <c r="F55" s="3"/>
      <c r="G55" s="3"/>
    </row>
    <row r="56" spans="1:7" ht="12.75">
      <c r="A56" s="12" t="s">
        <v>161</v>
      </c>
      <c r="B56" s="3" t="s">
        <v>103</v>
      </c>
      <c r="C56" s="3"/>
      <c r="D56" s="35">
        <v>1320.35</v>
      </c>
      <c r="E56" s="3"/>
      <c r="F56" s="3"/>
      <c r="G56" s="3"/>
    </row>
    <row r="57" spans="1:7" ht="12.75">
      <c r="A57" s="12" t="s">
        <v>162</v>
      </c>
      <c r="B57" s="3" t="s">
        <v>103</v>
      </c>
      <c r="C57" s="3"/>
      <c r="D57" s="35">
        <v>1327.33</v>
      </c>
      <c r="E57" s="3"/>
      <c r="F57" s="3"/>
      <c r="G57" s="3"/>
    </row>
    <row r="58" spans="1:7" ht="12.75">
      <c r="A58" s="12" t="s">
        <v>163</v>
      </c>
      <c r="B58" s="3" t="s">
        <v>103</v>
      </c>
      <c r="C58" s="3"/>
      <c r="D58" s="35">
        <v>2600</v>
      </c>
      <c r="E58" s="3"/>
      <c r="F58" s="3"/>
      <c r="G58" s="3"/>
    </row>
    <row r="59" spans="1:7" ht="12.75">
      <c r="A59" s="12" t="s">
        <v>164</v>
      </c>
      <c r="B59" s="3" t="s">
        <v>103</v>
      </c>
      <c r="C59" s="3"/>
      <c r="D59" s="35">
        <v>1148.05</v>
      </c>
      <c r="E59" s="3"/>
      <c r="F59" s="3"/>
      <c r="G59" s="3"/>
    </row>
    <row r="60" spans="1:7" ht="12.75">
      <c r="A60" s="12" t="s">
        <v>165</v>
      </c>
      <c r="B60" s="3" t="s">
        <v>103</v>
      </c>
      <c r="C60" s="3"/>
      <c r="D60" s="35">
        <v>1752</v>
      </c>
      <c r="E60" s="3"/>
      <c r="F60" s="3"/>
      <c r="G60" s="3"/>
    </row>
    <row r="61" spans="1:7" ht="12.75">
      <c r="A61" s="12" t="s">
        <v>175</v>
      </c>
      <c r="B61" s="3" t="s">
        <v>103</v>
      </c>
      <c r="C61" s="3"/>
      <c r="D61" s="35">
        <v>320</v>
      </c>
      <c r="E61" s="3"/>
      <c r="F61" s="3"/>
      <c r="G61" s="3"/>
    </row>
    <row r="62" spans="1:7" ht="12.75">
      <c r="A62" s="12" t="s">
        <v>176</v>
      </c>
      <c r="B62" s="3" t="s">
        <v>103</v>
      </c>
      <c r="C62" s="3"/>
      <c r="D62" s="35">
        <v>868.05</v>
      </c>
      <c r="E62" s="3"/>
      <c r="F62" s="3"/>
      <c r="G62" s="3"/>
    </row>
    <row r="63" spans="1:8" ht="12.75">
      <c r="A63" s="12">
        <v>45105</v>
      </c>
      <c r="B63" s="3" t="s">
        <v>103</v>
      </c>
      <c r="C63" s="3"/>
      <c r="D63" s="35">
        <v>1401.69</v>
      </c>
      <c r="E63" s="3"/>
      <c r="F63" s="3"/>
      <c r="G63" s="3"/>
      <c r="H63" s="3"/>
    </row>
    <row r="64" spans="1:7" ht="12.75">
      <c r="A64" s="12">
        <v>45105</v>
      </c>
      <c r="B64" s="3" t="s">
        <v>103</v>
      </c>
      <c r="C64" s="3"/>
      <c r="D64" s="35">
        <v>2605.86</v>
      </c>
      <c r="E64" s="3"/>
      <c r="F64" s="3"/>
      <c r="G64" s="3"/>
    </row>
    <row r="65" spans="1:7" ht="12.75">
      <c r="A65" s="12"/>
      <c r="B65" s="3"/>
      <c r="C65" s="3"/>
      <c r="D65" s="35"/>
      <c r="E65" s="3"/>
      <c r="F65" s="3"/>
      <c r="G65" s="3"/>
    </row>
    <row r="66" spans="1:7" ht="12.75">
      <c r="A66" s="12"/>
      <c r="B66" s="3"/>
      <c r="C66" s="3"/>
      <c r="D66" s="18"/>
      <c r="E66" s="3"/>
      <c r="F66" s="3"/>
      <c r="G66" s="3"/>
    </row>
    <row r="67" spans="1:7" ht="12.75">
      <c r="A67" s="12"/>
      <c r="B67" s="3"/>
      <c r="C67" s="3"/>
      <c r="D67" s="18"/>
      <c r="E67" s="3"/>
      <c r="F67" s="3"/>
      <c r="G67" s="3"/>
    </row>
    <row r="68" spans="1:7" ht="12.75">
      <c r="A68" s="12"/>
      <c r="B68" s="3"/>
      <c r="C68" s="3"/>
      <c r="D68" s="18"/>
      <c r="E68" s="3"/>
      <c r="F68" s="3"/>
      <c r="G68" s="3"/>
    </row>
    <row r="69" spans="1:7" ht="12.75">
      <c r="A69" s="12"/>
      <c r="B69" s="3"/>
      <c r="C69" s="3"/>
      <c r="D69" s="18"/>
      <c r="E69" s="3"/>
      <c r="F69" s="3"/>
      <c r="G69" s="3"/>
    </row>
    <row r="70" spans="1:7" ht="12.75">
      <c r="A70" s="12"/>
      <c r="B70" s="3"/>
      <c r="C70" s="3"/>
      <c r="D70" s="18"/>
      <c r="E70" s="3"/>
      <c r="F70" s="3"/>
      <c r="G70" s="3"/>
    </row>
    <row r="71" spans="1:7" ht="12.75">
      <c r="A71" s="12"/>
      <c r="B71" s="3"/>
      <c r="C71" s="3"/>
      <c r="D71" s="18"/>
      <c r="E71" s="3"/>
      <c r="F71" s="3"/>
      <c r="G71" s="3"/>
    </row>
    <row r="72" spans="1:7" ht="12.75">
      <c r="A72" s="12"/>
      <c r="B72" s="3"/>
      <c r="C72" s="3"/>
      <c r="D72" s="18"/>
      <c r="E72" s="3"/>
      <c r="F72" s="3"/>
      <c r="G72" s="3"/>
    </row>
    <row r="73" spans="1:7" ht="12.75">
      <c r="A73" s="12"/>
      <c r="B73" s="3"/>
      <c r="C73" s="3"/>
      <c r="D73" s="18"/>
      <c r="E73" s="3"/>
      <c r="F73" s="3"/>
      <c r="G73" s="3"/>
    </row>
    <row r="74" spans="1:7" ht="12.75">
      <c r="A74" s="12"/>
      <c r="B74" s="3"/>
      <c r="C74" s="3"/>
      <c r="D74" s="18"/>
      <c r="E74" s="3"/>
      <c r="F74" s="3"/>
      <c r="G74" s="3"/>
    </row>
    <row r="75" spans="1:7" ht="12.75">
      <c r="A75" s="12"/>
      <c r="B75" s="3"/>
      <c r="C75" s="3"/>
      <c r="D75" s="18"/>
      <c r="E75" s="3"/>
      <c r="F75" s="3"/>
      <c r="G75" s="3"/>
    </row>
    <row r="76" spans="1:7" ht="12.75">
      <c r="A76" s="12"/>
      <c r="B76" s="3"/>
      <c r="C76" s="3"/>
      <c r="D76" s="18"/>
      <c r="E76" s="3"/>
      <c r="F76" s="3"/>
      <c r="G76" s="3"/>
    </row>
    <row r="77" spans="1:7" ht="12.75">
      <c r="A77" s="12"/>
      <c r="B77" s="3"/>
      <c r="C77" s="3"/>
      <c r="D77" s="18"/>
      <c r="E77" s="3"/>
      <c r="F77" s="3"/>
      <c r="G77" s="3"/>
    </row>
    <row r="78" spans="1:7" ht="12.75">
      <c r="A78" s="12"/>
      <c r="B78" s="3"/>
      <c r="C78" s="3"/>
      <c r="D78" s="18"/>
      <c r="E78" s="3"/>
      <c r="F78" s="3"/>
      <c r="G78" s="3"/>
    </row>
    <row r="79" spans="1:7" ht="12.75">
      <c r="A79" s="12"/>
      <c r="B79" s="3"/>
      <c r="C79" s="3"/>
      <c r="D79" s="18"/>
      <c r="E79" s="3"/>
      <c r="F79" s="3"/>
      <c r="G79" s="3"/>
    </row>
    <row r="80" spans="1:7" ht="12.75">
      <c r="A80" s="12"/>
      <c r="B80" s="3"/>
      <c r="C80" s="3"/>
      <c r="D80" s="18"/>
      <c r="E80" s="3"/>
      <c r="F80" s="3"/>
      <c r="G80" s="3"/>
    </row>
    <row r="81" spans="1:7" ht="12.75">
      <c r="A81" s="12"/>
      <c r="B81" s="3"/>
      <c r="C81" s="3"/>
      <c r="D81" s="18"/>
      <c r="E81" s="3"/>
      <c r="F81" s="3"/>
      <c r="G81" s="3"/>
    </row>
    <row r="82" spans="1:7" ht="12.75">
      <c r="A82" s="12"/>
      <c r="B82" s="3"/>
      <c r="C82" s="3"/>
      <c r="D82" s="18"/>
      <c r="E82" s="3"/>
      <c r="F82" s="3"/>
      <c r="G82" s="3"/>
    </row>
    <row r="83" spans="1:7" ht="12.75">
      <c r="A83" s="12"/>
      <c r="B83" s="3"/>
      <c r="C83" s="3"/>
      <c r="D83" s="18"/>
      <c r="E83" s="3"/>
      <c r="F83" s="3"/>
      <c r="G83" s="3"/>
    </row>
    <row r="84" spans="1:7" ht="12.75">
      <c r="A84" s="12"/>
      <c r="B84" s="3"/>
      <c r="C84" s="3"/>
      <c r="D84" s="18"/>
      <c r="E84" s="3"/>
      <c r="F84" s="3"/>
      <c r="G84" s="3"/>
    </row>
    <row r="85" spans="1:7" ht="12.75">
      <c r="A85" s="12"/>
      <c r="B85" s="3"/>
      <c r="C85" s="3"/>
      <c r="D85" s="18"/>
      <c r="E85" s="3"/>
      <c r="F85" s="3"/>
      <c r="G85" s="3"/>
    </row>
    <row r="86" spans="1:7" ht="13.5" thickBot="1">
      <c r="A86" s="9" t="s">
        <v>40</v>
      </c>
      <c r="B86" s="6"/>
      <c r="C86" s="6"/>
      <c r="D86" s="19"/>
      <c r="E86" s="6"/>
      <c r="F86" s="21">
        <f>SUM(F36:F85)</f>
        <v>0</v>
      </c>
      <c r="G86" s="6"/>
    </row>
    <row r="87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4.8515625" style="0" customWidth="1"/>
    <col min="2" max="2" width="13.140625" style="0" customWidth="1"/>
    <col min="3" max="3" width="11.421875" style="0" customWidth="1"/>
    <col min="4" max="4" width="10.421875" style="0" bestFit="1" customWidth="1"/>
    <col min="5" max="5" width="13.28125" style="0" customWidth="1"/>
    <col min="6" max="6" width="11.7109375" style="0" bestFit="1" customWidth="1"/>
    <col min="7" max="7" width="12.28125" style="0" bestFit="1" customWidth="1"/>
    <col min="8" max="8" width="11.8515625" style="0" customWidth="1"/>
    <col min="9" max="9" width="10.7109375" style="0" bestFit="1" customWidth="1"/>
    <col min="10" max="10" width="9.7109375" style="0" bestFit="1" customWidth="1"/>
    <col min="11" max="11" width="12.28125" style="25" bestFit="1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16"/>
    </row>
    <row r="2" spans="1:7" ht="12.75">
      <c r="A2" s="37" t="s">
        <v>25</v>
      </c>
      <c r="B2" s="37"/>
      <c r="C2" s="37"/>
      <c r="D2" s="37"/>
      <c r="E2" s="37"/>
      <c r="F2" s="37"/>
      <c r="G2" s="3"/>
    </row>
    <row r="3" spans="1:7" ht="12.75">
      <c r="A3" s="37" t="s">
        <v>143</v>
      </c>
      <c r="B3" s="37"/>
      <c r="C3" s="37"/>
      <c r="D3" s="37"/>
      <c r="E3" s="37"/>
      <c r="F3" s="37"/>
      <c r="G3" s="3"/>
    </row>
    <row r="4" spans="1:7" ht="12.75">
      <c r="A4" s="37" t="s">
        <v>144</v>
      </c>
      <c r="B4" s="37"/>
      <c r="C4" s="37"/>
      <c r="D4" s="37"/>
      <c r="E4" s="37"/>
      <c r="F4" s="37"/>
      <c r="G4" s="3"/>
    </row>
    <row r="5" spans="1:7" ht="12.75">
      <c r="A5" s="37" t="s">
        <v>145</v>
      </c>
      <c r="B5" s="37"/>
      <c r="C5" s="37"/>
      <c r="D5" s="37"/>
      <c r="E5" s="37"/>
      <c r="F5" s="37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4"/>
      <c r="B7" s="5" t="s">
        <v>2</v>
      </c>
      <c r="C7" s="5" t="s">
        <v>3</v>
      </c>
      <c r="D7" s="5" t="s">
        <v>70</v>
      </c>
      <c r="E7" s="5" t="s">
        <v>4</v>
      </c>
      <c r="F7" s="5" t="s">
        <v>5</v>
      </c>
      <c r="G7" s="6"/>
    </row>
    <row r="8" spans="1:7" ht="12.75">
      <c r="A8" s="6"/>
      <c r="B8" s="3"/>
      <c r="C8" s="3"/>
      <c r="D8" s="3"/>
      <c r="E8" s="3"/>
      <c r="F8" s="3"/>
      <c r="G8" s="3"/>
    </row>
    <row r="9" spans="1:7" ht="12.75">
      <c r="A9" s="6" t="s">
        <v>6</v>
      </c>
      <c r="B9" s="3">
        <v>121085.85</v>
      </c>
      <c r="C9" s="3">
        <v>153</v>
      </c>
      <c r="D9" s="3">
        <v>0</v>
      </c>
      <c r="E9" s="3">
        <v>2122.95</v>
      </c>
      <c r="F9" s="3">
        <f>SUM(B9+C9+D9-E9)</f>
        <v>119115.90000000001</v>
      </c>
      <c r="G9" s="3"/>
    </row>
    <row r="10" spans="1:7" ht="12.75">
      <c r="A10" s="6" t="s">
        <v>7</v>
      </c>
      <c r="B10" s="3">
        <f>F9</f>
        <v>119115.90000000001</v>
      </c>
      <c r="C10" s="3">
        <v>50256</v>
      </c>
      <c r="D10" s="3">
        <v>0</v>
      </c>
      <c r="E10" s="3">
        <v>9864.21</v>
      </c>
      <c r="F10" s="3">
        <f>SUM(B10+C10+D10-E10)</f>
        <v>159507.69000000003</v>
      </c>
      <c r="G10" s="3"/>
    </row>
    <row r="11" spans="1:7" ht="12.75">
      <c r="A11" s="6" t="s">
        <v>8</v>
      </c>
      <c r="B11" s="3">
        <f>F10</f>
        <v>159507.69000000003</v>
      </c>
      <c r="C11" s="3">
        <v>10</v>
      </c>
      <c r="D11" s="3">
        <v>0</v>
      </c>
      <c r="E11" s="3">
        <v>8400.6</v>
      </c>
      <c r="F11" s="3">
        <f>SUM(B11+C11+D11-E11)</f>
        <v>151117.09000000003</v>
      </c>
      <c r="G11" s="3"/>
    </row>
    <row r="12" spans="1:7" ht="12.75">
      <c r="A12" s="6" t="s">
        <v>9</v>
      </c>
      <c r="B12" s="3">
        <v>151117.09</v>
      </c>
      <c r="C12" s="3">
        <v>181</v>
      </c>
      <c r="D12" s="3">
        <v>0</v>
      </c>
      <c r="E12" s="3">
        <v>6923.64</v>
      </c>
      <c r="F12" s="3">
        <f aca="true" t="shared" si="0" ref="F12:F20">SUM(B12+C12+D12-E12)</f>
        <v>144374.44999999998</v>
      </c>
      <c r="G12" s="3"/>
    </row>
    <row r="13" spans="1:11" ht="12.75">
      <c r="A13" s="6" t="s">
        <v>10</v>
      </c>
      <c r="B13" s="3">
        <v>144374.45</v>
      </c>
      <c r="C13" s="3">
        <v>436</v>
      </c>
      <c r="D13" s="3">
        <v>0</v>
      </c>
      <c r="E13" s="3">
        <v>6763.85</v>
      </c>
      <c r="F13" s="3">
        <f t="shared" si="0"/>
        <v>138046.6</v>
      </c>
      <c r="G13" s="3"/>
      <c r="J13" s="31"/>
      <c r="K13" s="32"/>
    </row>
    <row r="14" spans="1:11" ht="12.75">
      <c r="A14" s="6" t="s">
        <v>11</v>
      </c>
      <c r="B14" s="3">
        <v>138046.6</v>
      </c>
      <c r="C14" s="3">
        <v>2640</v>
      </c>
      <c r="D14" s="3">
        <v>0</v>
      </c>
      <c r="E14" s="22">
        <v>18827.76</v>
      </c>
      <c r="F14" s="3">
        <f t="shared" si="0"/>
        <v>121858.84000000001</v>
      </c>
      <c r="G14" s="3"/>
      <c r="J14" s="29"/>
      <c r="K14" s="30"/>
    </row>
    <row r="15" spans="1:12" ht="12.75">
      <c r="A15" s="6" t="s">
        <v>12</v>
      </c>
      <c r="B15" s="3">
        <v>121858.84</v>
      </c>
      <c r="C15" s="3">
        <v>0</v>
      </c>
      <c r="D15" s="3">
        <v>0</v>
      </c>
      <c r="E15" s="3">
        <v>6553.43</v>
      </c>
      <c r="F15" s="3">
        <f t="shared" si="0"/>
        <v>115305.41</v>
      </c>
      <c r="G15" s="3"/>
      <c r="I15" s="3"/>
      <c r="J15" s="3"/>
      <c r="K15" s="3"/>
      <c r="L15" s="3"/>
    </row>
    <row r="16" spans="1:11" ht="12.75">
      <c r="A16" s="6" t="s">
        <v>13</v>
      </c>
      <c r="B16" s="3">
        <v>115305.41</v>
      </c>
      <c r="C16" s="3">
        <v>1293</v>
      </c>
      <c r="D16" s="3">
        <v>0</v>
      </c>
      <c r="E16" s="3">
        <v>10123.41</v>
      </c>
      <c r="F16" s="3">
        <f t="shared" si="0"/>
        <v>106475</v>
      </c>
      <c r="G16" s="3"/>
      <c r="H16" s="3"/>
      <c r="I16" s="3"/>
      <c r="J16" s="3"/>
      <c r="K16" s="30"/>
    </row>
    <row r="17" spans="1:11" ht="12.75">
      <c r="A17" s="6" t="s">
        <v>14</v>
      </c>
      <c r="B17" s="3">
        <f>F16</f>
        <v>106475</v>
      </c>
      <c r="C17" s="3">
        <v>2000</v>
      </c>
      <c r="D17" s="3">
        <v>0</v>
      </c>
      <c r="E17" s="3">
        <v>3745.88</v>
      </c>
      <c r="F17" s="3">
        <f t="shared" si="0"/>
        <v>104729.12</v>
      </c>
      <c r="G17" s="3"/>
      <c r="H17" s="3"/>
      <c r="I17" s="3"/>
      <c r="J17" s="3"/>
      <c r="K17" s="30"/>
    </row>
    <row r="18" spans="1:11" ht="12.75">
      <c r="A18" s="6" t="s">
        <v>15</v>
      </c>
      <c r="B18" s="3"/>
      <c r="C18" s="3"/>
      <c r="D18" s="3">
        <v>0</v>
      </c>
      <c r="E18" s="3"/>
      <c r="F18" s="3">
        <f t="shared" si="0"/>
        <v>0</v>
      </c>
      <c r="G18" s="3"/>
      <c r="H18" s="3"/>
      <c r="I18" s="3"/>
      <c r="J18" s="3"/>
      <c r="K18" s="30"/>
    </row>
    <row r="19" spans="1:11" ht="12.75">
      <c r="A19" s="6" t="s">
        <v>16</v>
      </c>
      <c r="B19" s="3"/>
      <c r="C19" s="3"/>
      <c r="D19" s="3"/>
      <c r="E19" s="3"/>
      <c r="F19" s="3">
        <f t="shared" si="0"/>
        <v>0</v>
      </c>
      <c r="G19" s="3"/>
      <c r="J19" s="29"/>
      <c r="K19" s="30"/>
    </row>
    <row r="20" spans="1:11" ht="12.75">
      <c r="A20" s="6" t="s">
        <v>17</v>
      </c>
      <c r="B20" s="3"/>
      <c r="C20" s="3"/>
      <c r="D20" s="3"/>
      <c r="E20" s="3"/>
      <c r="F20" s="3">
        <f t="shared" si="0"/>
        <v>0</v>
      </c>
      <c r="G20" s="3"/>
      <c r="J20" s="29"/>
      <c r="K20" s="30"/>
    </row>
    <row r="21" spans="1:11" ht="12.75">
      <c r="A21" s="4"/>
      <c r="B21" s="23"/>
      <c r="C21" s="23"/>
      <c r="D21" s="23"/>
      <c r="E21" s="23"/>
      <c r="F21" s="23"/>
      <c r="G21" s="3"/>
      <c r="H21" s="28"/>
      <c r="J21" s="29"/>
      <c r="K21" s="30"/>
    </row>
    <row r="22" spans="1:11" ht="12.75">
      <c r="A22" s="6" t="s">
        <v>18</v>
      </c>
      <c r="B22" s="3">
        <f>B9</f>
        <v>121085.85</v>
      </c>
      <c r="C22" s="3">
        <f>SUM(C9:C20)</f>
        <v>56969</v>
      </c>
      <c r="D22" s="3">
        <f>SUM(D9:D20)</f>
        <v>0</v>
      </c>
      <c r="E22" s="3">
        <f>SUM(E9:E20)</f>
        <v>73325.73</v>
      </c>
      <c r="F22" s="3">
        <f>SUM(B22+C22+D22)-E22</f>
        <v>104729.12000000001</v>
      </c>
      <c r="G22" s="34"/>
      <c r="H22" s="34"/>
      <c r="I22" s="26"/>
      <c r="J22" s="29"/>
      <c r="K22" s="30"/>
    </row>
    <row r="23" spans="1:11" ht="12.75">
      <c r="A23" s="6"/>
      <c r="B23" s="3"/>
      <c r="C23" s="3"/>
      <c r="D23" s="3"/>
      <c r="E23" s="3"/>
      <c r="F23" s="3"/>
      <c r="G23" s="3"/>
      <c r="H23" s="26" t="s">
        <v>177</v>
      </c>
      <c r="I23" s="26"/>
      <c r="J23" s="29"/>
      <c r="K23" s="30"/>
    </row>
    <row r="24" spans="1:11" ht="12.75">
      <c r="A24" s="6" t="s">
        <v>19</v>
      </c>
      <c r="B24" s="3"/>
      <c r="C24" s="3"/>
      <c r="D24" s="3"/>
      <c r="E24" s="3"/>
      <c r="F24" s="3"/>
      <c r="G24" s="3"/>
      <c r="I24" s="26"/>
      <c r="J24" s="29"/>
      <c r="K24" s="30"/>
    </row>
    <row r="25" spans="1:11" ht="12.75">
      <c r="A25" s="6"/>
      <c r="B25" s="3"/>
      <c r="C25" s="3"/>
      <c r="D25" s="3"/>
      <c r="E25" s="3"/>
      <c r="F25" s="3"/>
      <c r="G25" s="3"/>
      <c r="J25" s="29"/>
      <c r="K25" s="30"/>
    </row>
    <row r="26" spans="1:11" ht="12.75">
      <c r="A26" s="6" t="s">
        <v>20</v>
      </c>
      <c r="B26" s="7" t="s">
        <v>21</v>
      </c>
      <c r="C26" s="3"/>
      <c r="D26" s="3"/>
      <c r="E26" s="3"/>
      <c r="F26" s="3"/>
      <c r="G26" s="3"/>
      <c r="J26" s="29"/>
      <c r="K26" s="30"/>
    </row>
    <row r="27" spans="1:7" ht="12.75">
      <c r="A27" s="6" t="s">
        <v>22</v>
      </c>
      <c r="B27" s="3" t="s">
        <v>29</v>
      </c>
      <c r="C27" s="3"/>
      <c r="D27" s="3"/>
      <c r="E27" s="3"/>
      <c r="F27" s="3"/>
      <c r="G27" s="3"/>
    </row>
    <row r="28" spans="1:7" ht="12.75">
      <c r="A28" s="6" t="s">
        <v>23</v>
      </c>
      <c r="B28" s="3" t="s">
        <v>30</v>
      </c>
      <c r="C28" s="3"/>
      <c r="D28" s="3"/>
      <c r="E28" s="3"/>
      <c r="F28" s="3"/>
      <c r="G28" s="3"/>
    </row>
    <row r="29" spans="1:7" ht="12.75">
      <c r="A29" s="6" t="s">
        <v>24</v>
      </c>
      <c r="B29" s="24">
        <v>396510</v>
      </c>
      <c r="C29" s="3"/>
      <c r="D29" s="3"/>
      <c r="E29" s="3"/>
      <c r="F29" s="3"/>
      <c r="G29" s="3"/>
    </row>
    <row r="30" spans="1:7" ht="12.75">
      <c r="A30" s="6"/>
      <c r="B30" s="3"/>
      <c r="C30" s="3"/>
      <c r="D30" s="3"/>
      <c r="E30" s="3"/>
      <c r="F30" s="3"/>
      <c r="G30" s="3"/>
    </row>
    <row r="31" spans="1:7" ht="12.75">
      <c r="A31" s="6" t="s">
        <v>33</v>
      </c>
      <c r="B31" s="3"/>
      <c r="C31" s="3"/>
      <c r="D31" s="3"/>
      <c r="E31" s="3"/>
      <c r="F31" s="3"/>
      <c r="G31" s="3"/>
    </row>
    <row r="32" spans="1:7" ht="12.75">
      <c r="A32" s="6" t="s">
        <v>178</v>
      </c>
      <c r="B32" s="3"/>
      <c r="C32" s="3"/>
      <c r="D32" s="3"/>
      <c r="E32" s="3"/>
      <c r="F32" s="3"/>
      <c r="G32" s="3"/>
    </row>
    <row r="33" spans="1:7" ht="12.75">
      <c r="A33" s="6"/>
      <c r="B33" s="3"/>
      <c r="C33" s="3"/>
      <c r="D33" s="3"/>
      <c r="E33" s="3"/>
      <c r="F33" s="3"/>
      <c r="G33" s="3"/>
    </row>
    <row r="34" spans="1:7" ht="12.75">
      <c r="A34" s="6" t="s">
        <v>39</v>
      </c>
      <c r="B34" s="3"/>
      <c r="C34" s="3"/>
      <c r="D34" s="3"/>
      <c r="E34" s="3"/>
      <c r="F34" s="3"/>
      <c r="G34" s="3"/>
    </row>
    <row r="35" spans="1:7" ht="12.75">
      <c r="A35" s="12"/>
      <c r="B35" s="14"/>
      <c r="C35" s="3"/>
      <c r="D35" s="18"/>
      <c r="E35" s="3"/>
      <c r="F35" s="3"/>
      <c r="G35" s="3"/>
    </row>
    <row r="36" spans="1:7" ht="12.75">
      <c r="A36" s="12" t="s">
        <v>179</v>
      </c>
      <c r="B36" s="3" t="s">
        <v>103</v>
      </c>
      <c r="D36" s="36">
        <v>307.97</v>
      </c>
      <c r="E36" s="3"/>
      <c r="F36" s="3"/>
      <c r="G36" s="3"/>
    </row>
    <row r="37" spans="1:7" ht="12.75">
      <c r="A37" s="12" t="s">
        <v>180</v>
      </c>
      <c r="B37" s="3" t="s">
        <v>103</v>
      </c>
      <c r="D37" s="35">
        <v>1495</v>
      </c>
      <c r="E37" s="3"/>
      <c r="F37" s="3"/>
      <c r="G37" s="3"/>
    </row>
    <row r="38" spans="1:7" ht="12.75">
      <c r="A38" s="12" t="s">
        <v>181</v>
      </c>
      <c r="B38" s="3" t="s">
        <v>103</v>
      </c>
      <c r="C38" s="3"/>
      <c r="D38" s="35">
        <v>319.98</v>
      </c>
      <c r="E38" s="3"/>
      <c r="F38" s="3"/>
      <c r="G38" s="3"/>
    </row>
    <row r="39" spans="1:7" ht="12.75">
      <c r="A39" s="12">
        <v>45145</v>
      </c>
      <c r="B39" s="3" t="s">
        <v>103</v>
      </c>
      <c r="C39" s="3"/>
      <c r="D39" s="35">
        <v>1903.69</v>
      </c>
      <c r="E39" s="3"/>
      <c r="F39" s="3"/>
      <c r="G39" s="3"/>
    </row>
    <row r="40" spans="1:7" ht="12.75">
      <c r="A40" s="12">
        <v>45155</v>
      </c>
      <c r="B40" s="3" t="s">
        <v>103</v>
      </c>
      <c r="C40" s="3"/>
      <c r="D40" s="35">
        <v>1285</v>
      </c>
      <c r="E40" s="3"/>
      <c r="F40" s="3"/>
      <c r="G40" s="3"/>
    </row>
    <row r="41" spans="1:7" ht="12.75">
      <c r="A41" s="12">
        <v>45162</v>
      </c>
      <c r="B41" s="3" t="s">
        <v>103</v>
      </c>
      <c r="C41" s="3"/>
      <c r="D41" s="35">
        <v>1350</v>
      </c>
      <c r="E41" s="3"/>
      <c r="F41" s="3"/>
      <c r="G41" s="3"/>
    </row>
    <row r="42" spans="1:7" ht="12.75">
      <c r="A42" s="12">
        <v>45162</v>
      </c>
      <c r="B42" s="3" t="s">
        <v>103</v>
      </c>
      <c r="C42" s="3"/>
      <c r="D42" s="35">
        <v>840</v>
      </c>
      <c r="E42" s="3"/>
      <c r="F42" s="3"/>
      <c r="G42" s="3"/>
    </row>
    <row r="43" spans="1:7" ht="12.75">
      <c r="A43" s="12">
        <v>45162</v>
      </c>
      <c r="B43" s="3" t="s">
        <v>103</v>
      </c>
      <c r="C43" s="3"/>
      <c r="D43" s="35">
        <v>148.91</v>
      </c>
      <c r="E43" s="3"/>
      <c r="F43" s="3"/>
      <c r="G43" s="3"/>
    </row>
    <row r="44" spans="1:7" ht="12.75">
      <c r="A44" s="12">
        <v>45162</v>
      </c>
      <c r="B44" s="3" t="s">
        <v>103</v>
      </c>
      <c r="C44" s="3"/>
      <c r="D44" s="35">
        <v>500</v>
      </c>
      <c r="E44" s="3"/>
      <c r="F44" s="3"/>
      <c r="G44" s="3"/>
    </row>
    <row r="45" spans="1:7" ht="12.75">
      <c r="A45" s="12">
        <v>45162</v>
      </c>
      <c r="B45" s="3" t="s">
        <v>103</v>
      </c>
      <c r="C45" s="3"/>
      <c r="D45" s="35">
        <v>1200</v>
      </c>
      <c r="E45" s="3"/>
      <c r="F45" s="3"/>
      <c r="G45" s="3"/>
    </row>
    <row r="46" spans="1:7" ht="12.75">
      <c r="A46" s="12">
        <v>45162</v>
      </c>
      <c r="B46" s="3" t="s">
        <v>103</v>
      </c>
      <c r="C46" s="3"/>
      <c r="D46" s="35">
        <v>850</v>
      </c>
      <c r="E46" s="3"/>
      <c r="F46" s="3"/>
      <c r="G46" s="3"/>
    </row>
    <row r="47" spans="1:7" ht="12.75">
      <c r="A47" s="12">
        <v>45162</v>
      </c>
      <c r="B47" s="3" t="s">
        <v>103</v>
      </c>
      <c r="C47" s="3"/>
      <c r="D47" s="35">
        <v>1447.34</v>
      </c>
      <c r="E47" s="3"/>
      <c r="F47" s="3"/>
      <c r="G47" s="3"/>
    </row>
    <row r="48" spans="1:7" ht="12.75">
      <c r="A48" s="12">
        <v>45196</v>
      </c>
      <c r="B48" s="3" t="s">
        <v>103</v>
      </c>
      <c r="C48" s="3"/>
      <c r="D48" s="35">
        <v>3957</v>
      </c>
      <c r="E48" s="3"/>
      <c r="F48" s="3"/>
      <c r="G48" s="3"/>
    </row>
    <row r="49" spans="1:7" ht="12.75">
      <c r="A49" s="12">
        <v>45196</v>
      </c>
      <c r="B49" s="3" t="s">
        <v>103</v>
      </c>
      <c r="C49" s="3"/>
      <c r="D49" s="35">
        <v>1800</v>
      </c>
      <c r="E49" s="3"/>
      <c r="F49" s="3"/>
      <c r="G49" s="3"/>
    </row>
    <row r="50" spans="1:7" ht="12.75">
      <c r="A50" s="12">
        <v>45196</v>
      </c>
      <c r="B50" s="3" t="s">
        <v>103</v>
      </c>
      <c r="C50" s="3"/>
      <c r="D50" s="35">
        <v>775</v>
      </c>
      <c r="E50" s="3"/>
      <c r="F50" s="3"/>
      <c r="G50" s="3"/>
    </row>
    <row r="51" spans="1:7" ht="12.75">
      <c r="A51" s="12">
        <v>45196</v>
      </c>
      <c r="B51" s="3" t="s">
        <v>103</v>
      </c>
      <c r="C51" s="3"/>
      <c r="D51" s="35">
        <v>1658.6</v>
      </c>
      <c r="E51" s="3"/>
      <c r="F51" s="3"/>
      <c r="G51" s="3"/>
    </row>
    <row r="52" spans="1:7" ht="12.75">
      <c r="A52" s="12">
        <v>45196</v>
      </c>
      <c r="B52" s="3" t="s">
        <v>103</v>
      </c>
      <c r="C52" s="3"/>
      <c r="D52" s="35">
        <v>210</v>
      </c>
      <c r="E52" s="3"/>
      <c r="F52" s="3"/>
      <c r="G52" s="3"/>
    </row>
    <row r="53" spans="1:7" ht="12.75">
      <c r="A53" s="12">
        <v>45226</v>
      </c>
      <c r="B53" s="3" t="s">
        <v>103</v>
      </c>
      <c r="C53" s="3"/>
      <c r="D53" s="35">
        <v>1484.42</v>
      </c>
      <c r="E53" s="3"/>
      <c r="F53" s="3"/>
      <c r="G53" s="3"/>
    </row>
    <row r="54" spans="1:7" ht="12.75">
      <c r="A54" s="12">
        <v>45226</v>
      </c>
      <c r="B54" s="3" t="s">
        <v>103</v>
      </c>
      <c r="C54" s="3"/>
      <c r="D54" s="35">
        <v>808.89</v>
      </c>
      <c r="E54" s="3"/>
      <c r="F54" s="3"/>
      <c r="G54" s="3"/>
    </row>
    <row r="55" spans="1:7" ht="12.75">
      <c r="A55" s="12">
        <v>45226</v>
      </c>
      <c r="B55" s="3" t="s">
        <v>103</v>
      </c>
      <c r="C55" s="3"/>
      <c r="D55" s="35">
        <v>3189.15</v>
      </c>
      <c r="E55" s="3"/>
      <c r="F55" s="3"/>
      <c r="G55" s="3"/>
    </row>
    <row r="56" spans="1:7" ht="12.75">
      <c r="A56" s="12">
        <v>45226</v>
      </c>
      <c r="B56" s="3" t="s">
        <v>103</v>
      </c>
      <c r="C56" s="3"/>
      <c r="D56" s="35">
        <v>1077.71</v>
      </c>
      <c r="E56" s="3"/>
      <c r="F56" s="3"/>
      <c r="G56" s="3"/>
    </row>
    <row r="57" spans="1:7" ht="12.75">
      <c r="A57" s="12">
        <v>45226</v>
      </c>
      <c r="B57" s="3" t="s">
        <v>103</v>
      </c>
      <c r="C57" s="3"/>
      <c r="D57" s="35">
        <v>363.47</v>
      </c>
      <c r="E57" s="3"/>
      <c r="F57" s="3"/>
      <c r="G57" s="3"/>
    </row>
    <row r="58" spans="1:7" ht="12.75">
      <c r="A58" s="12">
        <v>45237</v>
      </c>
      <c r="B58" s="3" t="s">
        <v>103</v>
      </c>
      <c r="C58" s="3"/>
      <c r="D58" s="35">
        <v>6763.85</v>
      </c>
      <c r="E58" s="3"/>
      <c r="F58" s="3"/>
      <c r="G58" s="3"/>
    </row>
    <row r="59" spans="1:7" ht="12.75">
      <c r="A59" s="12">
        <v>45261</v>
      </c>
      <c r="B59" s="3" t="s">
        <v>103</v>
      </c>
      <c r="C59" s="3"/>
      <c r="D59" s="35">
        <v>1405.52</v>
      </c>
      <c r="E59" s="3"/>
      <c r="F59" s="3"/>
      <c r="G59" s="3"/>
    </row>
    <row r="60" spans="1:7" ht="12.75">
      <c r="A60" s="12">
        <v>45261</v>
      </c>
      <c r="B60" s="3" t="s">
        <v>103</v>
      </c>
      <c r="C60" s="3"/>
      <c r="D60" s="35">
        <v>514.64</v>
      </c>
      <c r="E60" s="3"/>
      <c r="F60" s="3"/>
      <c r="G60" s="3"/>
    </row>
    <row r="61" spans="1:7" ht="12.75">
      <c r="A61" s="12">
        <v>45261</v>
      </c>
      <c r="B61" s="3" t="s">
        <v>103</v>
      </c>
      <c r="C61" s="3"/>
      <c r="D61" s="35">
        <v>5800</v>
      </c>
      <c r="E61" s="3"/>
      <c r="F61" s="3"/>
      <c r="G61" s="3"/>
    </row>
    <row r="62" spans="1:7" ht="12.75">
      <c r="A62" s="12">
        <v>45261</v>
      </c>
      <c r="B62" s="3" t="s">
        <v>103</v>
      </c>
      <c r="C62" s="3"/>
      <c r="D62" s="35">
        <v>1153.71</v>
      </c>
      <c r="E62" s="3"/>
      <c r="F62" s="3"/>
      <c r="G62" s="3"/>
    </row>
    <row r="63" spans="1:7" ht="12.75">
      <c r="A63" s="12">
        <v>45280</v>
      </c>
      <c r="B63" s="3" t="s">
        <v>103</v>
      </c>
      <c r="C63" s="3"/>
      <c r="D63" s="36">
        <v>1182.25</v>
      </c>
      <c r="E63" s="3"/>
      <c r="F63" s="3"/>
      <c r="G63" s="3"/>
    </row>
    <row r="64" spans="1:8" ht="12.75">
      <c r="A64" s="12">
        <v>45280</v>
      </c>
      <c r="B64" s="3" t="s">
        <v>103</v>
      </c>
      <c r="C64" s="3"/>
      <c r="D64" s="36">
        <v>771.64</v>
      </c>
      <c r="E64" s="3"/>
      <c r="F64" s="3"/>
      <c r="G64" s="3"/>
      <c r="H64" s="3"/>
    </row>
    <row r="65" spans="1:7" ht="12.75">
      <c r="A65" s="12">
        <v>45280</v>
      </c>
      <c r="B65" s="3" t="s">
        <v>103</v>
      </c>
      <c r="C65" s="3"/>
      <c r="D65" s="36">
        <v>8000</v>
      </c>
      <c r="E65" s="3"/>
      <c r="F65" s="3"/>
      <c r="G65" s="3"/>
    </row>
    <row r="66" spans="1:7" ht="12.75">
      <c r="A66" s="12">
        <v>45314</v>
      </c>
      <c r="B66" s="3" t="s">
        <v>103</v>
      </c>
      <c r="C66" s="3"/>
      <c r="D66" s="36">
        <v>1553.43</v>
      </c>
      <c r="E66" s="3"/>
      <c r="F66" s="3"/>
      <c r="G66" s="3"/>
    </row>
    <row r="67" spans="1:7" ht="12.75">
      <c r="A67" s="12">
        <v>45314</v>
      </c>
      <c r="B67" s="3" t="s">
        <v>103</v>
      </c>
      <c r="C67" s="3"/>
      <c r="D67" s="18" t="s">
        <v>182</v>
      </c>
      <c r="E67" s="3"/>
      <c r="F67" s="3"/>
      <c r="G67" s="3"/>
    </row>
    <row r="68" spans="1:7" ht="12.75">
      <c r="A68" s="12">
        <v>45350</v>
      </c>
      <c r="B68" s="3" t="s">
        <v>103</v>
      </c>
      <c r="C68" s="3"/>
      <c r="D68" s="18" t="s">
        <v>183</v>
      </c>
      <c r="E68" s="3"/>
      <c r="F68" s="3"/>
      <c r="G68" s="3"/>
    </row>
    <row r="69" spans="1:7" ht="12.75">
      <c r="A69" s="12">
        <v>45350</v>
      </c>
      <c r="B69" s="3" t="s">
        <v>103</v>
      </c>
      <c r="C69" s="3"/>
      <c r="D69" s="18" t="s">
        <v>184</v>
      </c>
      <c r="E69" s="3"/>
      <c r="F69" s="3"/>
      <c r="G69" s="3"/>
    </row>
    <row r="70" spans="1:7" ht="12.75">
      <c r="A70" s="12">
        <v>45350</v>
      </c>
      <c r="B70" s="3" t="s">
        <v>103</v>
      </c>
      <c r="C70" s="3"/>
      <c r="D70" s="18" t="s">
        <v>185</v>
      </c>
      <c r="E70" s="3"/>
      <c r="F70" s="3"/>
      <c r="G70" s="3"/>
    </row>
    <row r="71" spans="1:7" ht="12.75">
      <c r="A71" s="12">
        <v>45350</v>
      </c>
      <c r="B71" s="3" t="s">
        <v>103</v>
      </c>
      <c r="C71" s="3"/>
      <c r="D71" s="18" t="s">
        <v>186</v>
      </c>
      <c r="E71" s="3"/>
      <c r="F71" s="3"/>
      <c r="G71" s="3"/>
    </row>
    <row r="72" spans="1:7" ht="12.75">
      <c r="A72" s="12">
        <v>45350</v>
      </c>
      <c r="B72" s="3" t="s">
        <v>103</v>
      </c>
      <c r="C72" s="3"/>
      <c r="D72" s="18" t="s">
        <v>187</v>
      </c>
      <c r="E72" s="3"/>
      <c r="F72" s="3"/>
      <c r="G72" s="3"/>
    </row>
    <row r="73" spans="1:7" ht="12.75">
      <c r="A73" s="12">
        <v>45350</v>
      </c>
      <c r="B73" s="3" t="s">
        <v>103</v>
      </c>
      <c r="C73" s="3"/>
      <c r="D73" s="18" t="s">
        <v>188</v>
      </c>
      <c r="E73" s="3"/>
      <c r="F73" s="3"/>
      <c r="G73" s="3"/>
    </row>
    <row r="74" spans="1:7" ht="12.75">
      <c r="A74" s="12">
        <v>45379</v>
      </c>
      <c r="B74" s="3" t="s">
        <v>103</v>
      </c>
      <c r="C74" s="3"/>
      <c r="D74" s="18" t="s">
        <v>189</v>
      </c>
      <c r="E74" s="3"/>
      <c r="F74" s="3"/>
      <c r="G74" s="3"/>
    </row>
    <row r="75" spans="1:7" ht="12.75">
      <c r="A75" s="12">
        <v>45379</v>
      </c>
      <c r="B75" s="3" t="s">
        <v>103</v>
      </c>
      <c r="C75" s="3"/>
      <c r="D75" s="18" t="s">
        <v>190</v>
      </c>
      <c r="E75" s="3"/>
      <c r="F75" s="3"/>
      <c r="G75" s="3"/>
    </row>
    <row r="76" spans="1:7" ht="12.75">
      <c r="A76" s="12">
        <v>45379</v>
      </c>
      <c r="B76" s="3" t="s">
        <v>103</v>
      </c>
      <c r="C76" s="3"/>
      <c r="D76" s="18" t="s">
        <v>191</v>
      </c>
      <c r="E76" s="3"/>
      <c r="F76" s="3"/>
      <c r="G76" s="3"/>
    </row>
    <row r="77" spans="1:7" ht="12.75">
      <c r="A77" s="12"/>
      <c r="B77" s="3"/>
      <c r="C77" s="3"/>
      <c r="D77" s="18"/>
      <c r="E77" s="3"/>
      <c r="F77" s="3"/>
      <c r="G77" s="3"/>
    </row>
    <row r="78" spans="1:7" ht="12.75">
      <c r="A78" s="12"/>
      <c r="B78" s="3"/>
      <c r="C78" s="3"/>
      <c r="D78" s="18"/>
      <c r="E78" s="3"/>
      <c r="F78" s="3"/>
      <c r="G78" s="3"/>
    </row>
    <row r="79" spans="1:7" ht="12.75">
      <c r="A79" s="12"/>
      <c r="B79" s="3"/>
      <c r="C79" s="3"/>
      <c r="D79" s="18"/>
      <c r="E79" s="3"/>
      <c r="F79" s="3"/>
      <c r="G79" s="3"/>
    </row>
    <row r="80" spans="1:7" ht="12.75">
      <c r="A80" s="12"/>
      <c r="B80" s="3"/>
      <c r="C80" s="3"/>
      <c r="D80" s="18"/>
      <c r="E80" s="3"/>
      <c r="F80" s="3"/>
      <c r="G80" s="3"/>
    </row>
    <row r="81" spans="1:7" ht="12.75">
      <c r="A81" s="12"/>
      <c r="B81" s="3"/>
      <c r="C81" s="3"/>
      <c r="D81" s="18"/>
      <c r="E81" s="3"/>
      <c r="F81" s="3"/>
      <c r="G81" s="3"/>
    </row>
    <row r="82" spans="1:7" ht="12.75">
      <c r="A82" s="12"/>
      <c r="B82" s="3"/>
      <c r="C82" s="3"/>
      <c r="D82" s="18"/>
      <c r="E82" s="3"/>
      <c r="F82" s="3"/>
      <c r="G82" s="3"/>
    </row>
    <row r="83" spans="1:7" ht="12.75">
      <c r="A83" s="12"/>
      <c r="B83" s="3"/>
      <c r="C83" s="3"/>
      <c r="D83" s="18"/>
      <c r="E83" s="3"/>
      <c r="F83" s="3"/>
      <c r="G83" s="3"/>
    </row>
    <row r="84" spans="1:7" ht="12.75">
      <c r="A84" s="12"/>
      <c r="B84" s="3"/>
      <c r="C84" s="3"/>
      <c r="D84" s="18"/>
      <c r="E84" s="3"/>
      <c r="F84" s="3"/>
      <c r="G84" s="3"/>
    </row>
    <row r="85" spans="1:7" ht="12.75">
      <c r="A85" s="12"/>
      <c r="B85" s="3"/>
      <c r="C85" s="3"/>
      <c r="D85" s="18"/>
      <c r="E85" s="3"/>
      <c r="F85" s="3"/>
      <c r="G85" s="3"/>
    </row>
    <row r="86" spans="1:7" ht="12.75">
      <c r="A86" s="12"/>
      <c r="B86" s="3"/>
      <c r="C86" s="3"/>
      <c r="D86" s="18"/>
      <c r="E86" s="3"/>
      <c r="F86" s="3"/>
      <c r="G86" s="3"/>
    </row>
    <row r="87" spans="1:7" ht="13.5" thickBot="1">
      <c r="A87" s="9" t="s">
        <v>40</v>
      </c>
      <c r="B87" s="6"/>
      <c r="C87" s="6"/>
      <c r="D87" s="19"/>
      <c r="E87" s="6"/>
      <c r="F87" s="21">
        <f>SUM(F36:F86)</f>
        <v>0</v>
      </c>
      <c r="G87" s="6"/>
    </row>
    <row r="88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1</v>
      </c>
      <c r="B4" s="2"/>
      <c r="C4" s="2"/>
      <c r="D4" s="2"/>
      <c r="E4" s="2"/>
    </row>
    <row r="5" spans="1:5" ht="12.75">
      <c r="A5" s="1" t="s">
        <v>34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2004-05'!E20</f>
        <v>11101.76</v>
      </c>
      <c r="C9" s="3">
        <v>251</v>
      </c>
      <c r="D9" s="3">
        <v>0</v>
      </c>
      <c r="E9" s="3">
        <f aca="true" t="shared" si="0" ref="E9:E20">IF(C9&lt;&gt;"",B9+C9-D9,"")</f>
        <v>11352.76</v>
      </c>
    </row>
    <row r="10" spans="1:5" ht="12.75">
      <c r="A10" s="6" t="s">
        <v>7</v>
      </c>
      <c r="B10" s="3">
        <f aca="true" t="shared" si="1" ref="B10:B20">IF(C10&lt;&gt;"",E9,"")</f>
        <v>11352.76</v>
      </c>
      <c r="C10" s="3">
        <v>209</v>
      </c>
      <c r="D10" s="3">
        <v>0</v>
      </c>
      <c r="E10" s="3">
        <f t="shared" si="0"/>
        <v>11561.76</v>
      </c>
    </row>
    <row r="11" spans="1:5" ht="12.75">
      <c r="A11" s="6" t="s">
        <v>8</v>
      </c>
      <c r="B11" s="3">
        <f t="shared" si="1"/>
        <v>11561.76</v>
      </c>
      <c r="C11" s="3">
        <v>93</v>
      </c>
      <c r="D11" s="3">
        <v>0</v>
      </c>
      <c r="E11" s="3">
        <f t="shared" si="0"/>
        <v>11654.76</v>
      </c>
    </row>
    <row r="12" spans="1:5" ht="12.75">
      <c r="A12" s="6" t="s">
        <v>9</v>
      </c>
      <c r="B12" s="3">
        <f t="shared" si="1"/>
        <v>11654.76</v>
      </c>
      <c r="C12" s="3">
        <v>12</v>
      </c>
      <c r="D12" s="3">
        <v>0</v>
      </c>
      <c r="E12" s="3">
        <f t="shared" si="0"/>
        <v>11666.76</v>
      </c>
    </row>
    <row r="13" spans="1:5" ht="12.75">
      <c r="A13" s="6" t="s">
        <v>10</v>
      </c>
      <c r="B13" s="3">
        <f t="shared" si="1"/>
        <v>11666.76</v>
      </c>
      <c r="C13" s="3">
        <v>0</v>
      </c>
      <c r="D13" s="3">
        <v>0</v>
      </c>
      <c r="E13" s="3">
        <f t="shared" si="0"/>
        <v>11666.76</v>
      </c>
    </row>
    <row r="14" spans="1:5" ht="12.75">
      <c r="A14" s="6" t="s">
        <v>11</v>
      </c>
      <c r="B14" s="3">
        <f t="shared" si="1"/>
        <v>11666.76</v>
      </c>
      <c r="C14" s="3">
        <v>10</v>
      </c>
      <c r="D14" s="3">
        <v>0</v>
      </c>
      <c r="E14" s="3">
        <f t="shared" si="0"/>
        <v>11676.76</v>
      </c>
    </row>
    <row r="15" spans="1:5" ht="12.75">
      <c r="A15" s="6" t="s">
        <v>12</v>
      </c>
      <c r="B15" s="3">
        <f t="shared" si="1"/>
        <v>11676.76</v>
      </c>
      <c r="C15" s="3">
        <v>400</v>
      </c>
      <c r="D15" s="3">
        <v>0</v>
      </c>
      <c r="E15" s="3">
        <f t="shared" si="0"/>
        <v>12076.76</v>
      </c>
    </row>
    <row r="16" spans="1:5" ht="12.75">
      <c r="A16" s="6" t="s">
        <v>13</v>
      </c>
      <c r="B16" s="3">
        <f t="shared" si="1"/>
        <v>12076.76</v>
      </c>
      <c r="C16" s="3">
        <v>878</v>
      </c>
      <c r="D16" s="3">
        <v>0</v>
      </c>
      <c r="E16" s="3">
        <f t="shared" si="0"/>
        <v>12954.76</v>
      </c>
    </row>
    <row r="17" spans="1:5" ht="12.75">
      <c r="A17" s="6" t="s">
        <v>14</v>
      </c>
      <c r="B17" s="3">
        <f t="shared" si="1"/>
        <v>12954.76</v>
      </c>
      <c r="C17" s="3">
        <v>25</v>
      </c>
      <c r="D17" s="3">
        <v>0</v>
      </c>
      <c r="E17" s="3">
        <f t="shared" si="0"/>
        <v>12979.76</v>
      </c>
    </row>
    <row r="18" spans="1:5" ht="12.75">
      <c r="A18" s="6" t="s">
        <v>15</v>
      </c>
      <c r="B18" s="3">
        <f t="shared" si="1"/>
        <v>12979.76</v>
      </c>
      <c r="C18" s="3">
        <f>65+2544</f>
        <v>2609</v>
      </c>
      <c r="D18" s="3">
        <v>0</v>
      </c>
      <c r="E18" s="3">
        <f t="shared" si="0"/>
        <v>15588.76</v>
      </c>
    </row>
    <row r="19" spans="1:5" ht="12.75">
      <c r="A19" s="6" t="s">
        <v>16</v>
      </c>
      <c r="B19" s="3">
        <f t="shared" si="1"/>
        <v>15588.76</v>
      </c>
      <c r="C19" s="3">
        <v>659</v>
      </c>
      <c r="D19" s="3">
        <v>0</v>
      </c>
      <c r="E19" s="3">
        <f t="shared" si="0"/>
        <v>16247.76</v>
      </c>
    </row>
    <row r="20" spans="1:5" ht="12.75">
      <c r="A20" s="6" t="s">
        <v>17</v>
      </c>
      <c r="B20" s="3">
        <f t="shared" si="1"/>
        <v>16247.76</v>
      </c>
      <c r="C20" s="3">
        <v>146</v>
      </c>
      <c r="D20" s="3">
        <v>0</v>
      </c>
      <c r="E20" s="3">
        <f t="shared" si="0"/>
        <v>16393.760000000002</v>
      </c>
    </row>
    <row r="22" spans="1:5" ht="12.75">
      <c r="A22" s="6" t="s">
        <v>18</v>
      </c>
      <c r="B22" s="3">
        <f>B9</f>
        <v>11101.76</v>
      </c>
      <c r="C22" s="3">
        <f>SUM(C9:C21)</f>
        <v>5292</v>
      </c>
      <c r="D22" s="3">
        <f>SUM(D9:D21)</f>
        <v>0</v>
      </c>
      <c r="E22" s="3">
        <f>B22+C22-D22</f>
        <v>16393.760000000002</v>
      </c>
    </row>
    <row r="24" spans="1:4" ht="12.75">
      <c r="A24" s="6" t="s">
        <v>19</v>
      </c>
      <c r="C24" s="3">
        <f>AVERAGE(C9:C20)</f>
        <v>441</v>
      </c>
      <c r="D24" s="3">
        <f>AVERAGE(D9:D20)</f>
        <v>0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35</v>
      </c>
      <c r="B4" s="2"/>
      <c r="C4" s="2"/>
      <c r="D4" s="2"/>
      <c r="E4" s="2"/>
    </row>
    <row r="5" spans="1:5" ht="12.75">
      <c r="A5" s="1" t="s">
        <v>42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2005-06'!E20</f>
        <v>16393.760000000002</v>
      </c>
      <c r="C9" s="3">
        <f>25000+230</f>
        <v>25230</v>
      </c>
      <c r="D9" s="3">
        <v>4700</v>
      </c>
      <c r="E9" s="3">
        <f aca="true" t="shared" si="0" ref="E9:E20">IF(C9&lt;&gt;"",B9+C9-D9,"")</f>
        <v>36923.76</v>
      </c>
    </row>
    <row r="10" spans="1:5" ht="12.75">
      <c r="A10" s="6" t="s">
        <v>7</v>
      </c>
      <c r="B10" s="3">
        <f aca="true" t="shared" si="1" ref="B10:B20">IF(C10&lt;&gt;"",E9,"")</f>
        <v>36923.76</v>
      </c>
      <c r="C10" s="3">
        <v>36</v>
      </c>
      <c r="D10" s="3">
        <v>0</v>
      </c>
      <c r="E10" s="3">
        <f t="shared" si="0"/>
        <v>36959.76</v>
      </c>
    </row>
    <row r="11" spans="1:5" ht="12.75">
      <c r="A11" s="6" t="s">
        <v>8</v>
      </c>
      <c r="B11" s="3">
        <f t="shared" si="1"/>
        <v>36959.76</v>
      </c>
      <c r="C11" s="3">
        <v>6</v>
      </c>
      <c r="D11" s="3">
        <v>10100</v>
      </c>
      <c r="E11" s="3">
        <f t="shared" si="0"/>
        <v>26865.760000000002</v>
      </c>
    </row>
    <row r="12" spans="1:5" ht="12.75">
      <c r="A12" s="6" t="s">
        <v>9</v>
      </c>
      <c r="B12" s="3">
        <f t="shared" si="1"/>
        <v>26865.760000000002</v>
      </c>
      <c r="C12" s="3">
        <v>11</v>
      </c>
      <c r="D12" s="3">
        <v>0</v>
      </c>
      <c r="E12" s="3">
        <f t="shared" si="0"/>
        <v>26876.760000000002</v>
      </c>
    </row>
    <row r="13" spans="1:5" ht="12.75">
      <c r="A13" s="6" t="s">
        <v>10</v>
      </c>
      <c r="B13" s="3">
        <f t="shared" si="1"/>
        <v>26876.760000000002</v>
      </c>
      <c r="C13" s="3">
        <v>0</v>
      </c>
      <c r="D13" s="3">
        <v>2000</v>
      </c>
      <c r="E13" s="3">
        <f t="shared" si="0"/>
        <v>24876.760000000002</v>
      </c>
    </row>
    <row r="14" spans="1:5" ht="12.75">
      <c r="A14" s="6" t="s">
        <v>11</v>
      </c>
      <c r="B14" s="3">
        <f t="shared" si="1"/>
        <v>24876.760000000002</v>
      </c>
      <c r="C14" s="3">
        <v>1001</v>
      </c>
      <c r="D14" s="3">
        <v>0</v>
      </c>
      <c r="E14" s="3">
        <f t="shared" si="0"/>
        <v>25877.760000000002</v>
      </c>
    </row>
    <row r="15" spans="1:5" ht="12.75">
      <c r="A15" s="6" t="s">
        <v>12</v>
      </c>
      <c r="B15" s="3">
        <f t="shared" si="1"/>
        <v>25877.760000000002</v>
      </c>
      <c r="C15" s="3">
        <v>2000</v>
      </c>
      <c r="D15" s="3">
        <v>4100</v>
      </c>
      <c r="E15" s="3">
        <f t="shared" si="0"/>
        <v>23777.760000000002</v>
      </c>
    </row>
    <row r="16" spans="1:5" ht="12.75">
      <c r="A16" s="6" t="s">
        <v>13</v>
      </c>
      <c r="B16" s="3">
        <f t="shared" si="1"/>
        <v>23777.760000000002</v>
      </c>
      <c r="C16" s="3">
        <v>1152</v>
      </c>
      <c r="D16" s="3">
        <v>0</v>
      </c>
      <c r="E16" s="3">
        <f t="shared" si="0"/>
        <v>24929.760000000002</v>
      </c>
    </row>
    <row r="17" spans="1:5" ht="12.75">
      <c r="A17" s="6" t="s">
        <v>14</v>
      </c>
      <c r="B17" s="3">
        <f t="shared" si="1"/>
        <v>24929.760000000002</v>
      </c>
      <c r="C17" s="3">
        <v>1107</v>
      </c>
      <c r="D17" s="3">
        <v>0</v>
      </c>
      <c r="E17" s="3">
        <f t="shared" si="0"/>
        <v>26036.760000000002</v>
      </c>
    </row>
    <row r="18" spans="1:5" ht="12.75">
      <c r="A18" s="6" t="s">
        <v>15</v>
      </c>
      <c r="B18" s="3">
        <f t="shared" si="1"/>
        <v>26036.760000000002</v>
      </c>
      <c r="C18" s="3">
        <f>1577+162</f>
        <v>1739</v>
      </c>
      <c r="D18" s="3">
        <v>0</v>
      </c>
      <c r="E18" s="3">
        <f t="shared" si="0"/>
        <v>27775.760000000002</v>
      </c>
    </row>
    <row r="19" spans="1:5" ht="12.75">
      <c r="A19" s="6" t="s">
        <v>16</v>
      </c>
      <c r="B19" s="3">
        <f t="shared" si="1"/>
        <v>27775.760000000002</v>
      </c>
      <c r="C19" s="3">
        <f>25+606</f>
        <v>631</v>
      </c>
      <c r="D19" s="3">
        <v>0</v>
      </c>
      <c r="E19" s="3">
        <f t="shared" si="0"/>
        <v>28406.760000000002</v>
      </c>
    </row>
    <row r="20" spans="1:5" ht="12.75">
      <c r="A20" s="6" t="s">
        <v>17</v>
      </c>
      <c r="B20" s="3">
        <f t="shared" si="1"/>
        <v>28406.760000000002</v>
      </c>
      <c r="C20" s="3">
        <v>494</v>
      </c>
      <c r="D20" s="3">
        <v>5700</v>
      </c>
      <c r="E20" s="3">
        <f t="shared" si="0"/>
        <v>23200.760000000002</v>
      </c>
    </row>
    <row r="22" spans="1:5" ht="12.75">
      <c r="A22" s="6" t="s">
        <v>18</v>
      </c>
      <c r="B22" s="3">
        <f>B9</f>
        <v>16393.760000000002</v>
      </c>
      <c r="C22" s="3">
        <f>SUM(C9:C21)</f>
        <v>33407</v>
      </c>
      <c r="D22" s="3">
        <f>SUM(D9:D21)</f>
        <v>26600</v>
      </c>
      <c r="E22" s="3">
        <f>B22+C22-D22</f>
        <v>23200.760000000002</v>
      </c>
    </row>
    <row r="24" spans="1:4" ht="12.75">
      <c r="A24" s="6" t="s">
        <v>19</v>
      </c>
      <c r="C24" s="3">
        <f>AVERAGE(C9:C20)</f>
        <v>2783.9166666666665</v>
      </c>
      <c r="D24" s="3">
        <f>AVERAGE(D9:D20)</f>
        <v>2216.6666666666665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3" ht="12.75">
      <c r="A33" s="6" t="s">
        <v>39</v>
      </c>
    </row>
    <row r="34" ht="12.75">
      <c r="A34" s="11"/>
    </row>
    <row r="35" spans="1:5" ht="12.75">
      <c r="A35" s="12">
        <v>38918</v>
      </c>
      <c r="B35" s="3" t="s">
        <v>36</v>
      </c>
      <c r="E35" s="3">
        <v>1200</v>
      </c>
    </row>
    <row r="36" spans="1:5" ht="12.75">
      <c r="A36" s="12">
        <v>38918</v>
      </c>
      <c r="B36" s="3" t="s">
        <v>37</v>
      </c>
      <c r="E36" s="3">
        <v>500</v>
      </c>
    </row>
    <row r="37" spans="1:5" ht="12.75">
      <c r="A37" s="12">
        <v>38925</v>
      </c>
      <c r="B37" s="3" t="s">
        <v>38</v>
      </c>
      <c r="E37" s="3">
        <v>3000</v>
      </c>
    </row>
    <row r="38" spans="1:5" ht="12.75">
      <c r="A38" s="12">
        <v>38975</v>
      </c>
      <c r="B38" s="3" t="s">
        <v>36</v>
      </c>
      <c r="E38" s="3">
        <v>8300</v>
      </c>
    </row>
    <row r="39" spans="1:5" ht="12.75">
      <c r="A39" s="12">
        <v>38975</v>
      </c>
      <c r="B39" s="3" t="s">
        <v>36</v>
      </c>
      <c r="E39" s="3">
        <v>1800</v>
      </c>
    </row>
    <row r="40" spans="1:5" ht="12.75">
      <c r="A40" s="12">
        <v>39036</v>
      </c>
      <c r="B40" s="3" t="s">
        <v>36</v>
      </c>
      <c r="E40" s="3">
        <v>1500</v>
      </c>
    </row>
    <row r="41" spans="1:5" ht="12.75">
      <c r="A41" s="12">
        <v>39036</v>
      </c>
      <c r="B41" s="3" t="s">
        <v>41</v>
      </c>
      <c r="E41" s="3">
        <v>500</v>
      </c>
    </row>
    <row r="42" spans="1:5" ht="12.75">
      <c r="A42" s="12">
        <v>39093</v>
      </c>
      <c r="B42" s="3" t="s">
        <v>36</v>
      </c>
      <c r="E42" s="3">
        <v>1100</v>
      </c>
    </row>
    <row r="43" spans="1:5" ht="12.75">
      <c r="A43" s="12">
        <v>39093</v>
      </c>
      <c r="B43" s="3" t="s">
        <v>36</v>
      </c>
      <c r="E43" s="3">
        <v>3000</v>
      </c>
    </row>
    <row r="44" spans="1:5" ht="12.75">
      <c r="A44" s="12">
        <v>39262</v>
      </c>
      <c r="B44" s="3" t="s">
        <v>36</v>
      </c>
      <c r="E44" s="3">
        <v>3500</v>
      </c>
    </row>
    <row r="45" spans="1:5" ht="12.75">
      <c r="A45" s="12">
        <v>39262</v>
      </c>
      <c r="B45" s="3" t="s">
        <v>36</v>
      </c>
      <c r="E45" s="3">
        <v>2200</v>
      </c>
    </row>
    <row r="46" ht="12.75">
      <c r="A46" s="12"/>
    </row>
    <row r="47" spans="1:5" s="6" customFormat="1" ht="12.75">
      <c r="A47" s="9" t="s">
        <v>40</v>
      </c>
      <c r="E47" s="6">
        <f>SUM(E35:E46)</f>
        <v>26600</v>
      </c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43</v>
      </c>
      <c r="B4" s="2"/>
      <c r="C4" s="2"/>
      <c r="D4" s="2"/>
      <c r="E4" s="2"/>
    </row>
    <row r="5" spans="1:5" ht="12.75">
      <c r="A5" s="1" t="s">
        <v>45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2006-07'!E20</f>
        <v>23200.760000000002</v>
      </c>
      <c r="C9" s="3">
        <v>114</v>
      </c>
      <c r="D9" s="3">
        <v>0</v>
      </c>
      <c r="E9" s="3">
        <f aca="true" t="shared" si="0" ref="E9:E20">IF(C9&lt;&gt;"",B9+C9-D9,"")</f>
        <v>23314.760000000002</v>
      </c>
    </row>
    <row r="10" spans="1:5" ht="12.75">
      <c r="A10" s="6" t="s">
        <v>7</v>
      </c>
      <c r="B10" s="3">
        <f aca="true" t="shared" si="1" ref="B10:B20">IF(C10&lt;&gt;"",E9,"")</f>
        <v>23314.760000000002</v>
      </c>
      <c r="C10" s="3">
        <v>71</v>
      </c>
      <c r="D10" s="3">
        <v>0</v>
      </c>
      <c r="E10" s="3">
        <f t="shared" si="0"/>
        <v>23385.760000000002</v>
      </c>
    </row>
    <row r="11" spans="1:5" ht="12.75">
      <c r="A11" s="6" t="s">
        <v>8</v>
      </c>
      <c r="B11" s="3">
        <f t="shared" si="1"/>
        <v>23385.760000000002</v>
      </c>
      <c r="C11" s="3">
        <v>25</v>
      </c>
      <c r="D11" s="3">
        <v>0</v>
      </c>
      <c r="E11" s="3">
        <f t="shared" si="0"/>
        <v>23410.760000000002</v>
      </c>
    </row>
    <row r="12" spans="1:5" ht="12.75">
      <c r="A12" s="6" t="s">
        <v>9</v>
      </c>
      <c r="B12" s="3">
        <f t="shared" si="1"/>
        <v>23410.760000000002</v>
      </c>
      <c r="C12" s="3">
        <v>65</v>
      </c>
      <c r="D12" s="3">
        <v>0</v>
      </c>
      <c r="E12" s="3">
        <f t="shared" si="0"/>
        <v>23475.760000000002</v>
      </c>
    </row>
    <row r="13" spans="1:5" ht="12.75">
      <c r="A13" s="6" t="s">
        <v>10</v>
      </c>
      <c r="B13" s="3">
        <f t="shared" si="1"/>
        <v>23475.760000000002</v>
      </c>
      <c r="C13" s="3">
        <f>500.07+56</f>
        <v>556.0699999999999</v>
      </c>
      <c r="D13" s="3">
        <v>0</v>
      </c>
      <c r="E13" s="3">
        <f t="shared" si="0"/>
        <v>24031.83</v>
      </c>
    </row>
    <row r="14" spans="1:5" ht="12.75">
      <c r="A14" s="6" t="s">
        <v>11</v>
      </c>
      <c r="B14" s="3">
        <f t="shared" si="1"/>
        <v>24031.83</v>
      </c>
      <c r="C14" s="3">
        <v>1000</v>
      </c>
      <c r="D14" s="3">
        <v>0</v>
      </c>
      <c r="E14" s="3">
        <f t="shared" si="0"/>
        <v>25031.83</v>
      </c>
    </row>
    <row r="15" spans="1:5" ht="12.75">
      <c r="A15" s="6" t="s">
        <v>12</v>
      </c>
      <c r="B15" s="3">
        <f t="shared" si="1"/>
        <v>25031.83</v>
      </c>
      <c r="C15" s="3">
        <v>15</v>
      </c>
      <c r="D15" s="3">
        <v>0</v>
      </c>
      <c r="E15" s="3">
        <f t="shared" si="0"/>
        <v>25046.83</v>
      </c>
    </row>
    <row r="16" spans="1:5" ht="12.75">
      <c r="A16" s="6" t="s">
        <v>13</v>
      </c>
      <c r="B16" s="3">
        <f t="shared" si="1"/>
        <v>25046.83</v>
      </c>
      <c r="C16" s="3">
        <f>12+1330</f>
        <v>1342</v>
      </c>
      <c r="D16" s="3">
        <v>0</v>
      </c>
      <c r="E16" s="3">
        <f t="shared" si="0"/>
        <v>26388.83</v>
      </c>
    </row>
    <row r="17" spans="1:5" ht="12.75">
      <c r="A17" s="6" t="s">
        <v>14</v>
      </c>
      <c r="B17" s="3">
        <f t="shared" si="1"/>
        <v>26388.83</v>
      </c>
      <c r="C17" s="3">
        <v>0</v>
      </c>
      <c r="D17" s="3">
        <v>0</v>
      </c>
      <c r="E17" s="3">
        <f t="shared" si="0"/>
        <v>26388.83</v>
      </c>
    </row>
    <row r="18" spans="1:5" ht="12.75">
      <c r="A18" s="6" t="s">
        <v>15</v>
      </c>
      <c r="B18" s="3">
        <f t="shared" si="1"/>
        <v>26388.83</v>
      </c>
      <c r="C18" s="3">
        <f>2705+40</f>
        <v>2745</v>
      </c>
      <c r="D18" s="3">
        <v>4700</v>
      </c>
      <c r="E18" s="3">
        <f t="shared" si="0"/>
        <v>24433.83</v>
      </c>
    </row>
    <row r="19" spans="1:5" ht="12.75">
      <c r="A19" s="6" t="s">
        <v>16</v>
      </c>
      <c r="B19" s="3">
        <f t="shared" si="1"/>
        <v>24433.83</v>
      </c>
      <c r="C19" s="3">
        <v>50</v>
      </c>
      <c r="D19" s="3">
        <v>6228</v>
      </c>
      <c r="E19" s="3">
        <f t="shared" si="0"/>
        <v>18255.83</v>
      </c>
    </row>
    <row r="20" spans="1:5" ht="12.75">
      <c r="A20" s="6" t="s">
        <v>17</v>
      </c>
      <c r="B20" s="3">
        <f t="shared" si="1"/>
        <v>18255.83</v>
      </c>
      <c r="C20" s="3">
        <f>60+982</f>
        <v>1042</v>
      </c>
      <c r="D20" s="3">
        <v>0</v>
      </c>
      <c r="E20" s="3">
        <f t="shared" si="0"/>
        <v>19297.83</v>
      </c>
    </row>
    <row r="22" spans="1:5" ht="12.75">
      <c r="A22" s="6" t="s">
        <v>18</v>
      </c>
      <c r="B22" s="3">
        <f>B9</f>
        <v>23200.760000000002</v>
      </c>
      <c r="C22" s="3">
        <f>SUM(C9:C21)</f>
        <v>7025.07</v>
      </c>
      <c r="D22" s="3">
        <f>SUM(D9:D21)</f>
        <v>10928</v>
      </c>
      <c r="E22" s="3">
        <f>B22+C22-D22</f>
        <v>19297.83</v>
      </c>
    </row>
    <row r="24" spans="1:4" ht="12.75">
      <c r="A24" s="6" t="s">
        <v>19</v>
      </c>
      <c r="C24" s="3">
        <f>AVERAGE(C9:C20)</f>
        <v>585.4225</v>
      </c>
      <c r="D24" s="3">
        <f>AVERAGE(D9:D20)</f>
        <v>910.6666666666666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44</v>
      </c>
    </row>
    <row r="34" ht="12.75">
      <c r="A34" s="6" t="s">
        <v>39</v>
      </c>
    </row>
    <row r="35" ht="12.75">
      <c r="A35" s="12"/>
    </row>
    <row r="36" spans="1:5" ht="12.75">
      <c r="A36" s="12">
        <v>39540</v>
      </c>
      <c r="B36" s="3" t="s">
        <v>36</v>
      </c>
      <c r="E36" s="3">
        <v>2700</v>
      </c>
    </row>
    <row r="37" spans="1:5" ht="12.75">
      <c r="A37" s="12">
        <v>39540</v>
      </c>
      <c r="B37" s="3" t="s">
        <v>36</v>
      </c>
      <c r="E37" s="3">
        <v>2000</v>
      </c>
    </row>
    <row r="38" spans="1:5" ht="12.75">
      <c r="A38" s="12">
        <v>39597</v>
      </c>
      <c r="B38" s="3" t="s">
        <v>36</v>
      </c>
      <c r="E38" s="3">
        <v>628</v>
      </c>
    </row>
    <row r="39" spans="1:5" ht="12.75">
      <c r="A39" s="12">
        <v>39597</v>
      </c>
      <c r="B39" s="3" t="s">
        <v>36</v>
      </c>
      <c r="E39" s="3">
        <v>1600</v>
      </c>
    </row>
    <row r="40" spans="1:5" ht="12.75">
      <c r="A40" s="12">
        <v>39597</v>
      </c>
      <c r="B40" s="3" t="s">
        <v>36</v>
      </c>
      <c r="E40" s="3">
        <v>1500</v>
      </c>
    </row>
    <row r="41" spans="1:5" ht="12.75">
      <c r="A41" s="12">
        <v>39597</v>
      </c>
      <c r="B41" s="3" t="s">
        <v>36</v>
      </c>
      <c r="E41" s="3">
        <v>750</v>
      </c>
    </row>
    <row r="42" spans="1:5" ht="12.75">
      <c r="A42" s="12">
        <v>39597</v>
      </c>
      <c r="B42" s="3" t="s">
        <v>36</v>
      </c>
      <c r="E42" s="3">
        <v>750</v>
      </c>
    </row>
    <row r="43" spans="1:5" ht="12.75">
      <c r="A43" s="12">
        <v>39597</v>
      </c>
      <c r="B43" s="3" t="s">
        <v>36</v>
      </c>
      <c r="E43" s="3">
        <v>1000</v>
      </c>
    </row>
    <row r="44" ht="12.75">
      <c r="A44" s="12"/>
    </row>
    <row r="45" spans="1:5" s="6" customFormat="1" ht="13.5" thickBot="1">
      <c r="A45" s="12" t="s">
        <v>40</v>
      </c>
      <c r="E45" s="13">
        <f>SUM(E34:E44)</f>
        <v>10928</v>
      </c>
    </row>
    <row r="46" ht="13.5" thickTop="1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46</v>
      </c>
      <c r="B4" s="2"/>
      <c r="C4" s="2"/>
      <c r="D4" s="2"/>
      <c r="E4" s="2"/>
    </row>
    <row r="5" spans="1:5" ht="12.75">
      <c r="A5" s="1" t="s">
        <v>47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2007-08'!E20</f>
        <v>19297.83</v>
      </c>
      <c r="C9" s="3">
        <f>25+32</f>
        <v>57</v>
      </c>
      <c r="D9" s="3">
        <v>0</v>
      </c>
      <c r="E9" s="3">
        <f aca="true" t="shared" si="0" ref="E9:E20">IF(C9&lt;&gt;"",B9+C9-D9,"")</f>
        <v>19354.83</v>
      </c>
    </row>
    <row r="10" spans="1:5" ht="12.75">
      <c r="A10" s="6" t="s">
        <v>7</v>
      </c>
      <c r="B10" s="3">
        <f aca="true" t="shared" si="1" ref="B10:B20">IF(C10&lt;&gt;"",E9,"")</f>
        <v>19354.83</v>
      </c>
      <c r="C10" s="3">
        <f>25+268</f>
        <v>293</v>
      </c>
      <c r="D10" s="3">
        <v>0</v>
      </c>
      <c r="E10" s="3">
        <f t="shared" si="0"/>
        <v>19647.83</v>
      </c>
    </row>
    <row r="11" spans="1:5" ht="12.75">
      <c r="A11" s="6" t="s">
        <v>8</v>
      </c>
      <c r="B11" s="3">
        <f t="shared" si="1"/>
        <v>19647.83</v>
      </c>
      <c r="C11" s="3">
        <f>25+15</f>
        <v>40</v>
      </c>
      <c r="D11" s="3">
        <v>3500</v>
      </c>
      <c r="E11" s="3">
        <f t="shared" si="0"/>
        <v>16187.830000000002</v>
      </c>
    </row>
    <row r="12" spans="1:5" ht="12.75">
      <c r="A12" s="6" t="s">
        <v>9</v>
      </c>
      <c r="B12" s="3">
        <f t="shared" si="1"/>
        <v>16187.830000000002</v>
      </c>
      <c r="C12" s="3">
        <f>119+25</f>
        <v>144</v>
      </c>
      <c r="D12" s="3">
        <v>0</v>
      </c>
      <c r="E12" s="3">
        <f t="shared" si="0"/>
        <v>16331.830000000002</v>
      </c>
    </row>
    <row r="13" spans="1:5" ht="12.75">
      <c r="A13" s="6" t="s">
        <v>10</v>
      </c>
      <c r="B13" s="3">
        <f t="shared" si="1"/>
        <v>16331.830000000002</v>
      </c>
      <c r="C13" s="3">
        <v>25</v>
      </c>
      <c r="D13" s="3">
        <v>0</v>
      </c>
      <c r="E13" s="3">
        <f t="shared" si="0"/>
        <v>16356.830000000002</v>
      </c>
    </row>
    <row r="14" spans="1:5" ht="12.75">
      <c r="A14" s="6" t="s">
        <v>11</v>
      </c>
      <c r="B14" s="3">
        <f t="shared" si="1"/>
        <v>16356.830000000002</v>
      </c>
      <c r="C14" s="3">
        <f>25+5</f>
        <v>30</v>
      </c>
      <c r="D14" s="3">
        <v>1751</v>
      </c>
      <c r="E14" s="3">
        <f t="shared" si="0"/>
        <v>14635.830000000002</v>
      </c>
    </row>
    <row r="15" spans="1:5" ht="12.75">
      <c r="A15" s="6" t="s">
        <v>12</v>
      </c>
      <c r="B15" s="3">
        <f t="shared" si="1"/>
        <v>14635.830000000002</v>
      </c>
      <c r="C15" s="3">
        <f>1000+15</f>
        <v>1015</v>
      </c>
      <c r="D15" s="3">
        <v>0</v>
      </c>
      <c r="E15" s="3">
        <f t="shared" si="0"/>
        <v>15650.830000000002</v>
      </c>
    </row>
    <row r="16" spans="1:5" ht="12.75">
      <c r="A16" s="6" t="s">
        <v>13</v>
      </c>
      <c r="B16" s="3">
        <f t="shared" si="1"/>
        <v>15650.830000000002</v>
      </c>
      <c r="C16" s="3">
        <v>1427</v>
      </c>
      <c r="D16" s="3">
        <v>0</v>
      </c>
      <c r="E16" s="3">
        <f t="shared" si="0"/>
        <v>17077.83</v>
      </c>
    </row>
    <row r="17" spans="1:5" ht="12.75">
      <c r="A17" s="6" t="s">
        <v>14</v>
      </c>
      <c r="B17" s="3">
        <f t="shared" si="1"/>
        <v>17077.83</v>
      </c>
      <c r="C17" s="3">
        <v>1826</v>
      </c>
      <c r="D17" s="3">
        <v>0</v>
      </c>
      <c r="E17" s="3">
        <f t="shared" si="0"/>
        <v>18903.83</v>
      </c>
    </row>
    <row r="18" spans="1:5" ht="12.75">
      <c r="A18" s="6" t="s">
        <v>15</v>
      </c>
      <c r="B18" s="3">
        <f t="shared" si="1"/>
        <v>18903.83</v>
      </c>
      <c r="C18" s="3">
        <f>1218+5</f>
        <v>1223</v>
      </c>
      <c r="D18" s="3">
        <v>1500</v>
      </c>
      <c r="E18" s="3">
        <f t="shared" si="0"/>
        <v>18626.83</v>
      </c>
    </row>
    <row r="19" spans="1:5" ht="12.75">
      <c r="A19" s="6" t="s">
        <v>16</v>
      </c>
      <c r="B19" s="3">
        <f t="shared" si="1"/>
        <v>18626.83</v>
      </c>
      <c r="C19" s="3">
        <v>950</v>
      </c>
      <c r="D19" s="3">
        <v>0</v>
      </c>
      <c r="E19" s="3">
        <f t="shared" si="0"/>
        <v>19576.83</v>
      </c>
    </row>
    <row r="20" spans="1:5" ht="12.75">
      <c r="A20" s="6" t="s">
        <v>17</v>
      </c>
      <c r="B20" s="3">
        <f t="shared" si="1"/>
        <v>19576.83</v>
      </c>
      <c r="C20" s="3">
        <f>20+27</f>
        <v>47</v>
      </c>
      <c r="D20" s="3">
        <v>5600</v>
      </c>
      <c r="E20" s="3">
        <f t="shared" si="0"/>
        <v>14023.830000000002</v>
      </c>
    </row>
    <row r="22" spans="1:5" ht="12.75">
      <c r="A22" s="6" t="s">
        <v>18</v>
      </c>
      <c r="B22" s="3">
        <f>B9</f>
        <v>19297.83</v>
      </c>
      <c r="C22" s="3">
        <f>SUM(C9:C21)</f>
        <v>7077</v>
      </c>
      <c r="D22" s="3">
        <f>SUM(D9:D21)</f>
        <v>12351</v>
      </c>
      <c r="E22" s="3">
        <f>B22+C22-D22</f>
        <v>14023.830000000002</v>
      </c>
    </row>
    <row r="24" spans="1:4" ht="12.75">
      <c r="A24" s="6" t="s">
        <v>19</v>
      </c>
      <c r="C24" s="3">
        <f>AVERAGE(C9:C20)</f>
        <v>589.75</v>
      </c>
      <c r="D24" s="3">
        <f>AVERAGE(D9:D20)</f>
        <v>1029.25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44</v>
      </c>
    </row>
    <row r="34" ht="12.75">
      <c r="A34" s="6" t="s">
        <v>39</v>
      </c>
    </row>
    <row r="35" ht="12.75">
      <c r="A35" s="12"/>
    </row>
    <row r="36" spans="1:5" ht="12.75">
      <c r="A36" s="12">
        <v>39714</v>
      </c>
      <c r="B36" s="3" t="s">
        <v>36</v>
      </c>
      <c r="E36" s="3">
        <v>3000</v>
      </c>
    </row>
    <row r="37" spans="1:5" ht="12.75">
      <c r="A37" s="12">
        <v>39714</v>
      </c>
      <c r="B37" s="3" t="s">
        <v>36</v>
      </c>
      <c r="E37" s="3">
        <v>500</v>
      </c>
    </row>
    <row r="38" spans="1:5" ht="12.75">
      <c r="A38" s="12">
        <v>39785</v>
      </c>
      <c r="B38" s="3" t="s">
        <v>36</v>
      </c>
      <c r="E38" s="3">
        <v>778</v>
      </c>
    </row>
    <row r="39" spans="1:5" ht="12.75">
      <c r="A39" s="12">
        <v>39785</v>
      </c>
      <c r="B39" s="3" t="s">
        <v>36</v>
      </c>
      <c r="E39" s="3">
        <v>973</v>
      </c>
    </row>
    <row r="40" spans="1:5" ht="12.75">
      <c r="A40" s="12">
        <v>39904</v>
      </c>
      <c r="B40" s="3" t="s">
        <v>36</v>
      </c>
      <c r="E40" s="3">
        <v>1500</v>
      </c>
    </row>
    <row r="41" spans="1:5" ht="12.75">
      <c r="A41" s="12">
        <v>39972</v>
      </c>
      <c r="B41" s="3" t="s">
        <v>36</v>
      </c>
      <c r="E41" s="3">
        <v>1150</v>
      </c>
    </row>
    <row r="42" spans="1:5" ht="12.75">
      <c r="A42" s="12">
        <v>39972</v>
      </c>
      <c r="B42" s="3" t="s">
        <v>36</v>
      </c>
      <c r="E42" s="3">
        <v>1300</v>
      </c>
    </row>
    <row r="43" spans="1:5" ht="12.75">
      <c r="A43" s="12">
        <v>39972</v>
      </c>
      <c r="B43" s="3" t="s">
        <v>36</v>
      </c>
      <c r="E43" s="3">
        <v>2600</v>
      </c>
    </row>
    <row r="44" spans="1:5" ht="12.75">
      <c r="A44" s="12">
        <v>39972</v>
      </c>
      <c r="B44" s="3" t="s">
        <v>36</v>
      </c>
      <c r="E44" s="3">
        <v>550</v>
      </c>
    </row>
    <row r="45" ht="12.75">
      <c r="A45" s="12"/>
    </row>
    <row r="46" spans="1:5" s="6" customFormat="1" ht="13.5" thickBot="1">
      <c r="A46" s="12" t="s">
        <v>40</v>
      </c>
      <c r="E46" s="13">
        <f>SUM(E34:E45)</f>
        <v>12351</v>
      </c>
    </row>
    <row r="47" ht="13.5" thickTop="1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48</v>
      </c>
      <c r="B4" s="2"/>
      <c r="C4" s="2"/>
      <c r="D4" s="2"/>
      <c r="E4" s="2"/>
    </row>
    <row r="5" spans="1:5" ht="12.75">
      <c r="A5" s="1" t="s">
        <v>50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2008-09'!E20</f>
        <v>14023.830000000002</v>
      </c>
      <c r="C9" s="3">
        <v>141</v>
      </c>
      <c r="D9" s="3">
        <v>1145</v>
      </c>
      <c r="E9" s="3">
        <f aca="true" t="shared" si="0" ref="E9:E20">IF(C9&lt;&gt;"",B9+C9-D9,"")</f>
        <v>13019.830000000002</v>
      </c>
    </row>
    <row r="10" spans="1:5" ht="12.75">
      <c r="A10" s="6" t="s">
        <v>7</v>
      </c>
      <c r="B10" s="3">
        <f aca="true" t="shared" si="1" ref="B10:B20">IF(C10&lt;&gt;"",E9,"")</f>
        <v>13019.830000000002</v>
      </c>
      <c r="C10" s="3">
        <v>21</v>
      </c>
      <c r="D10" s="3">
        <v>0</v>
      </c>
      <c r="E10" s="3">
        <f t="shared" si="0"/>
        <v>13040.830000000002</v>
      </c>
    </row>
    <row r="11" spans="1:5" ht="12.75">
      <c r="A11" s="6" t="s">
        <v>8</v>
      </c>
      <c r="B11" s="3">
        <f t="shared" si="1"/>
        <v>13040.830000000002</v>
      </c>
      <c r="C11" s="3">
        <v>32</v>
      </c>
      <c r="D11" s="3">
        <v>1100</v>
      </c>
      <c r="E11" s="3">
        <f t="shared" si="0"/>
        <v>11972.830000000002</v>
      </c>
    </row>
    <row r="12" spans="1:5" ht="12.75">
      <c r="A12" s="6" t="s">
        <v>9</v>
      </c>
      <c r="B12" s="3">
        <f t="shared" si="1"/>
        <v>11972.830000000002</v>
      </c>
      <c r="C12" s="3">
        <v>61</v>
      </c>
      <c r="D12" s="3">
        <v>0</v>
      </c>
      <c r="E12" s="3">
        <f t="shared" si="0"/>
        <v>12033.830000000002</v>
      </c>
    </row>
    <row r="13" spans="1:5" ht="12.75">
      <c r="A13" s="6" t="s">
        <v>10</v>
      </c>
      <c r="B13" s="3">
        <f t="shared" si="1"/>
        <v>12033.830000000002</v>
      </c>
      <c r="C13" s="3">
        <f>300+8</f>
        <v>308</v>
      </c>
      <c r="D13" s="3">
        <v>1700</v>
      </c>
      <c r="E13" s="3">
        <f t="shared" si="0"/>
        <v>10641.830000000002</v>
      </c>
    </row>
    <row r="14" spans="1:5" ht="12.75">
      <c r="A14" s="6" t="s">
        <v>11</v>
      </c>
      <c r="B14" s="3">
        <f t="shared" si="1"/>
        <v>10641.830000000002</v>
      </c>
      <c r="C14" s="3">
        <f>1000+20</f>
        <v>1020</v>
      </c>
      <c r="D14" s="3">
        <v>0</v>
      </c>
      <c r="E14" s="3">
        <f t="shared" si="0"/>
        <v>11661.830000000002</v>
      </c>
    </row>
    <row r="15" spans="1:5" ht="12.75">
      <c r="A15" s="6" t="s">
        <v>12</v>
      </c>
      <c r="B15" s="3">
        <f t="shared" si="1"/>
        <v>11661.830000000002</v>
      </c>
      <c r="C15" s="3">
        <v>0</v>
      </c>
      <c r="D15" s="3">
        <v>500</v>
      </c>
      <c r="E15" s="3">
        <f t="shared" si="0"/>
        <v>11161.830000000002</v>
      </c>
    </row>
    <row r="16" spans="1:5" ht="12.75">
      <c r="A16" s="6" t="s">
        <v>13</v>
      </c>
      <c r="B16" s="3">
        <f t="shared" si="1"/>
        <v>11161.830000000002</v>
      </c>
      <c r="C16" s="3">
        <f>5618+100</f>
        <v>5718</v>
      </c>
      <c r="D16" s="3">
        <v>0</v>
      </c>
      <c r="E16" s="3">
        <f t="shared" si="0"/>
        <v>16879.83</v>
      </c>
    </row>
    <row r="17" spans="1:5" ht="12.75">
      <c r="A17" s="6" t="s">
        <v>14</v>
      </c>
      <c r="B17" s="3">
        <f t="shared" si="1"/>
        <v>16879.83</v>
      </c>
      <c r="C17" s="3">
        <f>20+989</f>
        <v>1009</v>
      </c>
      <c r="D17" s="3">
        <v>0</v>
      </c>
      <c r="E17" s="3">
        <f t="shared" si="0"/>
        <v>17888.83</v>
      </c>
    </row>
    <row r="18" spans="1:5" ht="12.75">
      <c r="A18" s="6" t="s">
        <v>15</v>
      </c>
      <c r="B18" s="3">
        <f t="shared" si="1"/>
        <v>17888.83</v>
      </c>
      <c r="C18" s="3">
        <v>3001</v>
      </c>
      <c r="D18" s="3">
        <v>0</v>
      </c>
      <c r="E18" s="3">
        <f t="shared" si="0"/>
        <v>20889.83</v>
      </c>
    </row>
    <row r="19" spans="1:5" ht="12.75">
      <c r="A19" s="6" t="s">
        <v>16</v>
      </c>
      <c r="B19" s="3">
        <f t="shared" si="1"/>
        <v>20889.83</v>
      </c>
      <c r="C19" s="3">
        <f>913</f>
        <v>913</v>
      </c>
      <c r="D19" s="3">
        <v>0</v>
      </c>
      <c r="E19" s="3">
        <f t="shared" si="0"/>
        <v>21802.83</v>
      </c>
    </row>
    <row r="20" spans="1:5" ht="12.75">
      <c r="A20" s="6" t="s">
        <v>17</v>
      </c>
      <c r="B20" s="3">
        <f t="shared" si="1"/>
        <v>21802.83</v>
      </c>
      <c r="C20" s="3">
        <f>10+223</f>
        <v>233</v>
      </c>
      <c r="D20" s="3">
        <v>0</v>
      </c>
      <c r="E20" s="3">
        <f t="shared" si="0"/>
        <v>22035.83</v>
      </c>
    </row>
    <row r="22" spans="1:5" ht="12.75">
      <c r="A22" s="6" t="s">
        <v>18</v>
      </c>
      <c r="B22" s="3">
        <f>B9</f>
        <v>14023.830000000002</v>
      </c>
      <c r="C22" s="3">
        <f>SUM(C9:C21)</f>
        <v>12457</v>
      </c>
      <c r="D22" s="3">
        <f>SUM(D9:D21)</f>
        <v>4445</v>
      </c>
      <c r="E22" s="3">
        <f>B22+C22-D22</f>
        <v>22035.83</v>
      </c>
    </row>
    <row r="24" spans="1:4" ht="12.75">
      <c r="A24" s="6" t="s">
        <v>19</v>
      </c>
      <c r="C24" s="3">
        <f>AVERAGE(C9:C20)</f>
        <v>1038.0833333333333</v>
      </c>
      <c r="D24" s="3">
        <f>AVERAGE(D9:D20)</f>
        <v>370.4166666666667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49</v>
      </c>
    </row>
    <row r="34" ht="12.75">
      <c r="A34" s="6" t="s">
        <v>39</v>
      </c>
    </row>
    <row r="35" ht="12.75">
      <c r="A35" s="12"/>
    </row>
    <row r="36" spans="1:5" ht="12.75">
      <c r="A36" s="12">
        <v>40023</v>
      </c>
      <c r="B36" s="14" t="s">
        <v>36</v>
      </c>
      <c r="E36" s="3">
        <v>300</v>
      </c>
    </row>
    <row r="37" spans="1:5" ht="12.75">
      <c r="A37" s="12">
        <v>40023</v>
      </c>
      <c r="B37" s="14" t="s">
        <v>36</v>
      </c>
      <c r="E37" s="3">
        <v>515</v>
      </c>
    </row>
    <row r="38" spans="1:5" ht="12.75">
      <c r="A38" s="12">
        <v>40023</v>
      </c>
      <c r="B38" s="14" t="s">
        <v>36</v>
      </c>
      <c r="E38" s="3">
        <v>330</v>
      </c>
    </row>
    <row r="39" spans="1:5" ht="12.75">
      <c r="A39" s="12">
        <v>40078</v>
      </c>
      <c r="B39" s="14" t="s">
        <v>36</v>
      </c>
      <c r="E39" s="3">
        <v>600</v>
      </c>
    </row>
    <row r="40" spans="1:5" ht="12.75">
      <c r="A40" s="12">
        <v>40078</v>
      </c>
      <c r="B40" s="14" t="s">
        <v>36</v>
      </c>
      <c r="E40" s="3">
        <v>500</v>
      </c>
    </row>
    <row r="41" spans="1:5" ht="12.75">
      <c r="A41" s="12">
        <v>40141</v>
      </c>
      <c r="B41" s="14" t="s">
        <v>36</v>
      </c>
      <c r="E41" s="3">
        <v>1700</v>
      </c>
    </row>
    <row r="42" spans="1:5" ht="12.75">
      <c r="A42" s="12">
        <v>40206</v>
      </c>
      <c r="B42" s="14" t="s">
        <v>36</v>
      </c>
      <c r="E42" s="3">
        <v>500</v>
      </c>
    </row>
    <row r="43" ht="12.75">
      <c r="A43" s="12"/>
    </row>
    <row r="44" spans="1:5" s="6" customFormat="1" ht="13.5" thickBot="1">
      <c r="A44" s="12" t="s">
        <v>40</v>
      </c>
      <c r="E44" s="13">
        <f>SUM(E34:E43)</f>
        <v>4445</v>
      </c>
    </row>
    <row r="45" ht="13.5" thickTop="1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51</v>
      </c>
      <c r="B4" s="2"/>
      <c r="C4" s="2"/>
      <c r="D4" s="2"/>
      <c r="E4" s="2"/>
    </row>
    <row r="5" spans="1:5" ht="12.75">
      <c r="A5" s="1" t="s">
        <v>54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2009-10'!E20</f>
        <v>22035.83</v>
      </c>
      <c r="C9" s="3">
        <v>223</v>
      </c>
      <c r="D9" s="3">
        <v>0</v>
      </c>
      <c r="E9" s="3">
        <f aca="true" t="shared" si="0" ref="E9:E20">IF(C9&lt;&gt;"",B9+C9-D9,"")</f>
        <v>22258.83</v>
      </c>
    </row>
    <row r="10" spans="1:5" ht="12.75">
      <c r="A10" s="6" t="s">
        <v>7</v>
      </c>
      <c r="B10" s="3">
        <f aca="true" t="shared" si="1" ref="B10:B20">IF(C10&lt;&gt;"",E9,"")</f>
        <v>22258.83</v>
      </c>
      <c r="C10" s="3">
        <v>295</v>
      </c>
      <c r="D10" s="3">
        <v>2075</v>
      </c>
      <c r="E10" s="3">
        <f t="shared" si="0"/>
        <v>20478.83</v>
      </c>
    </row>
    <row r="11" spans="1:5" ht="12.75">
      <c r="A11" s="6" t="s">
        <v>8</v>
      </c>
      <c r="B11" s="3">
        <f t="shared" si="1"/>
        <v>20478.83</v>
      </c>
      <c r="C11" s="3">
        <v>137</v>
      </c>
      <c r="D11" s="3">
        <v>3750</v>
      </c>
      <c r="E11" s="3">
        <f t="shared" si="0"/>
        <v>16865.83</v>
      </c>
    </row>
    <row r="12" spans="1:5" ht="12.75">
      <c r="A12" s="6" t="s">
        <v>9</v>
      </c>
      <c r="B12" s="3">
        <f t="shared" si="1"/>
        <v>16865.83</v>
      </c>
      <c r="C12" s="3">
        <v>88</v>
      </c>
      <c r="D12" s="3">
        <v>0</v>
      </c>
      <c r="E12" s="3">
        <f t="shared" si="0"/>
        <v>16953.83</v>
      </c>
    </row>
    <row r="13" spans="1:5" ht="12.75">
      <c r="A13" s="6" t="s">
        <v>10</v>
      </c>
      <c r="B13" s="3">
        <f t="shared" si="1"/>
        <v>16953.83</v>
      </c>
      <c r="C13" s="3">
        <v>52</v>
      </c>
      <c r="D13" s="3">
        <v>8650</v>
      </c>
      <c r="E13" s="3">
        <f t="shared" si="0"/>
        <v>8355.830000000002</v>
      </c>
    </row>
    <row r="14" spans="1:5" ht="12.75">
      <c r="A14" s="6" t="s">
        <v>11</v>
      </c>
      <c r="B14" s="3">
        <f t="shared" si="1"/>
        <v>8355.830000000002</v>
      </c>
      <c r="C14" s="3">
        <v>25</v>
      </c>
      <c r="D14" s="3">
        <v>0</v>
      </c>
      <c r="E14" s="3">
        <f t="shared" si="0"/>
        <v>8380.830000000002</v>
      </c>
    </row>
    <row r="15" spans="1:5" ht="12.75">
      <c r="A15" s="6" t="s">
        <v>12</v>
      </c>
      <c r="B15" s="3">
        <f t="shared" si="1"/>
        <v>8380.830000000002</v>
      </c>
      <c r="C15" s="3">
        <v>1618</v>
      </c>
      <c r="D15" s="3">
        <v>500</v>
      </c>
      <c r="E15" s="3">
        <f t="shared" si="0"/>
        <v>9498.830000000002</v>
      </c>
    </row>
    <row r="16" spans="1:5" ht="12.75">
      <c r="A16" s="6" t="s">
        <v>13</v>
      </c>
      <c r="B16" s="3">
        <f t="shared" si="1"/>
        <v>9498.830000000002</v>
      </c>
      <c r="C16" s="3">
        <v>5731</v>
      </c>
      <c r="D16" s="3">
        <v>0</v>
      </c>
      <c r="E16" s="3">
        <f t="shared" si="0"/>
        <v>15229.830000000002</v>
      </c>
    </row>
    <row r="17" spans="1:5" ht="12.75">
      <c r="A17" s="6" t="s">
        <v>14</v>
      </c>
      <c r="B17" s="3">
        <f t="shared" si="1"/>
        <v>15229.830000000002</v>
      </c>
      <c r="C17" s="3">
        <v>3274</v>
      </c>
      <c r="D17" s="3">
        <v>0</v>
      </c>
      <c r="E17" s="3">
        <f t="shared" si="0"/>
        <v>18503.83</v>
      </c>
    </row>
    <row r="18" spans="1:5" ht="12.75">
      <c r="A18" s="6" t="s">
        <v>15</v>
      </c>
      <c r="B18" s="3">
        <f t="shared" si="1"/>
        <v>18503.83</v>
      </c>
      <c r="C18" s="3">
        <v>1931</v>
      </c>
      <c r="D18" s="3">
        <v>0</v>
      </c>
      <c r="E18" s="3">
        <f t="shared" si="0"/>
        <v>20434.83</v>
      </c>
    </row>
    <row r="19" spans="1:5" ht="12.75">
      <c r="A19" s="6" t="s">
        <v>16</v>
      </c>
      <c r="B19" s="3">
        <f t="shared" si="1"/>
        <v>20434.83</v>
      </c>
      <c r="C19" s="3">
        <f>426.35+1644</f>
        <v>2070.35</v>
      </c>
      <c r="D19" s="3">
        <v>3275</v>
      </c>
      <c r="E19" s="3">
        <f t="shared" si="0"/>
        <v>19230.18</v>
      </c>
    </row>
    <row r="20" spans="1:5" ht="12.75">
      <c r="A20" s="6" t="s">
        <v>17</v>
      </c>
      <c r="B20" s="3">
        <f t="shared" si="1"/>
        <v>19230.18</v>
      </c>
      <c r="C20" s="3">
        <f>425</f>
        <v>425</v>
      </c>
      <c r="D20" s="3">
        <v>0</v>
      </c>
      <c r="E20" s="3">
        <f t="shared" si="0"/>
        <v>19655.18</v>
      </c>
    </row>
    <row r="22" spans="1:5" ht="12.75">
      <c r="A22" s="6" t="s">
        <v>18</v>
      </c>
      <c r="B22" s="3">
        <f>B9</f>
        <v>22035.83</v>
      </c>
      <c r="C22" s="3">
        <f>SUM(C9:C21)</f>
        <v>15869.35</v>
      </c>
      <c r="D22" s="3">
        <f>SUM(D9:D21)</f>
        <v>18250</v>
      </c>
      <c r="E22" s="3">
        <f>B22+C22-D22</f>
        <v>19655.18</v>
      </c>
    </row>
    <row r="24" spans="1:4" ht="12.75">
      <c r="A24" s="6" t="s">
        <v>19</v>
      </c>
      <c r="C24" s="3">
        <f>AVERAGE(C9:C20)</f>
        <v>1322.4458333333334</v>
      </c>
      <c r="D24" s="3">
        <f>AVERAGE(D9:D20)</f>
        <v>1520.8333333333333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52</v>
      </c>
    </row>
    <row r="34" ht="12.75">
      <c r="A34" s="6" t="s">
        <v>39</v>
      </c>
    </row>
    <row r="35" ht="12.75">
      <c r="A35" s="12"/>
    </row>
    <row r="36" spans="1:5" ht="12.75">
      <c r="A36" s="12">
        <v>40392</v>
      </c>
      <c r="B36" s="14" t="s">
        <v>53</v>
      </c>
      <c r="E36" s="3">
        <v>275</v>
      </c>
    </row>
    <row r="37" spans="1:5" ht="12.75">
      <c r="A37" s="12">
        <v>40392</v>
      </c>
      <c r="B37" s="14" t="s">
        <v>53</v>
      </c>
      <c r="E37" s="3">
        <v>500</v>
      </c>
    </row>
    <row r="38" spans="1:5" ht="12.75">
      <c r="A38" s="12">
        <v>40392</v>
      </c>
      <c r="B38" s="14" t="s">
        <v>53</v>
      </c>
      <c r="E38" s="3">
        <v>300</v>
      </c>
    </row>
    <row r="39" spans="1:5" ht="12.75">
      <c r="A39" s="12">
        <v>40392</v>
      </c>
      <c r="B39" s="14" t="s">
        <v>53</v>
      </c>
      <c r="E39" s="3">
        <v>1000</v>
      </c>
    </row>
    <row r="40" spans="1:5" ht="12.75">
      <c r="A40" s="12">
        <v>40450</v>
      </c>
      <c r="B40" s="14" t="s">
        <v>53</v>
      </c>
      <c r="E40" s="3">
        <v>2350</v>
      </c>
    </row>
    <row r="41" spans="1:5" ht="12.75">
      <c r="A41" s="12">
        <v>40450</v>
      </c>
      <c r="B41" s="14" t="s">
        <v>53</v>
      </c>
      <c r="E41" s="3">
        <v>700</v>
      </c>
    </row>
    <row r="42" spans="1:5" ht="12.75">
      <c r="A42" s="12">
        <v>40450</v>
      </c>
      <c r="B42" s="14" t="s">
        <v>53</v>
      </c>
      <c r="E42" s="3">
        <v>700</v>
      </c>
    </row>
    <row r="43" spans="1:5" ht="12.75">
      <c r="A43" s="12">
        <v>40511</v>
      </c>
      <c r="B43" s="14" t="s">
        <v>53</v>
      </c>
      <c r="E43" s="3">
        <v>6500</v>
      </c>
    </row>
    <row r="44" spans="1:5" ht="12.75">
      <c r="A44" s="12">
        <v>40511</v>
      </c>
      <c r="B44" s="14" t="s">
        <v>53</v>
      </c>
      <c r="E44" s="3">
        <v>300</v>
      </c>
    </row>
    <row r="45" spans="1:5" ht="12.75">
      <c r="A45" s="12">
        <v>40511</v>
      </c>
      <c r="B45" s="14" t="s">
        <v>53</v>
      </c>
      <c r="E45" s="3">
        <v>1000</v>
      </c>
    </row>
    <row r="46" spans="1:5" ht="12.75">
      <c r="A46" s="12">
        <v>40511</v>
      </c>
      <c r="B46" s="14" t="s">
        <v>53</v>
      </c>
      <c r="E46" s="3">
        <v>500</v>
      </c>
    </row>
    <row r="47" spans="1:5" ht="12.75">
      <c r="A47" s="12">
        <v>40511</v>
      </c>
      <c r="B47" s="14" t="s">
        <v>53</v>
      </c>
      <c r="E47" s="3">
        <v>350</v>
      </c>
    </row>
    <row r="48" spans="1:5" ht="12.75">
      <c r="A48" s="12">
        <v>40569</v>
      </c>
      <c r="B48" s="14" t="s">
        <v>53</v>
      </c>
      <c r="E48" s="3">
        <v>500</v>
      </c>
    </row>
    <row r="49" spans="1:5" ht="12.75">
      <c r="A49" s="12">
        <v>40667</v>
      </c>
      <c r="B49" s="14" t="s">
        <v>53</v>
      </c>
      <c r="E49" s="3">
        <v>600</v>
      </c>
    </row>
    <row r="50" spans="1:5" ht="12.75">
      <c r="A50" s="12">
        <v>40667</v>
      </c>
      <c r="B50" s="14" t="s">
        <v>53</v>
      </c>
      <c r="E50" s="3">
        <v>500</v>
      </c>
    </row>
    <row r="51" spans="1:5" ht="12.75">
      <c r="A51" s="12">
        <v>40667</v>
      </c>
      <c r="B51" s="14" t="s">
        <v>53</v>
      </c>
      <c r="E51" s="3">
        <v>450</v>
      </c>
    </row>
    <row r="52" spans="1:5" ht="12.75">
      <c r="A52" s="12">
        <v>40687</v>
      </c>
      <c r="B52" s="14" t="s">
        <v>53</v>
      </c>
      <c r="E52" s="3">
        <v>900</v>
      </c>
    </row>
    <row r="53" spans="1:5" ht="12.75">
      <c r="A53" s="12">
        <v>40687</v>
      </c>
      <c r="B53" s="14" t="s">
        <v>53</v>
      </c>
      <c r="E53" s="3">
        <v>825</v>
      </c>
    </row>
    <row r="54" ht="12.75">
      <c r="A54" s="12"/>
    </row>
    <row r="55" spans="1:5" s="6" customFormat="1" ht="13.5" thickBot="1">
      <c r="A55" s="12" t="s">
        <v>40</v>
      </c>
      <c r="E55" s="13">
        <f>SUM(E34:E54)</f>
        <v>18250</v>
      </c>
    </row>
    <row r="56" ht="13.5" thickTop="1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7109375" style="6" customWidth="1"/>
    <col min="2" max="5" width="13.7109375" style="3" customWidth="1"/>
    <col min="6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25</v>
      </c>
      <c r="B2" s="2"/>
      <c r="C2" s="2"/>
      <c r="D2" s="2"/>
      <c r="E2" s="2"/>
    </row>
    <row r="3" spans="1:5" ht="12.75">
      <c r="A3" s="1" t="s">
        <v>26</v>
      </c>
      <c r="B3" s="2"/>
      <c r="C3" s="2"/>
      <c r="D3" s="2"/>
      <c r="E3" s="2"/>
    </row>
    <row r="4" spans="1:5" ht="12.75">
      <c r="A4" s="1" t="s">
        <v>55</v>
      </c>
      <c r="B4" s="2"/>
      <c r="C4" s="2"/>
      <c r="D4" s="2"/>
      <c r="E4" s="2"/>
    </row>
    <row r="5" spans="1:5" ht="12.75">
      <c r="A5" s="1" t="s">
        <v>57</v>
      </c>
      <c r="B5" s="2"/>
      <c r="C5" s="2"/>
      <c r="D5" s="2"/>
      <c r="E5" s="2"/>
    </row>
    <row r="7" spans="1:5" s="6" customFormat="1" ht="12.75">
      <c r="A7" s="4"/>
      <c r="B7" s="5" t="s">
        <v>2</v>
      </c>
      <c r="C7" s="5" t="s">
        <v>3</v>
      </c>
      <c r="D7" s="5" t="s">
        <v>4</v>
      </c>
      <c r="E7" s="5" t="s">
        <v>5</v>
      </c>
    </row>
    <row r="9" spans="1:5" ht="12.75">
      <c r="A9" s="6" t="s">
        <v>6</v>
      </c>
      <c r="B9" s="3">
        <f>'FY 2010-11'!E20</f>
        <v>19655.18</v>
      </c>
      <c r="C9" s="3">
        <v>129</v>
      </c>
      <c r="D9" s="3">
        <v>1000</v>
      </c>
      <c r="E9" s="3">
        <f aca="true" t="shared" si="0" ref="E9:E20">IF(C9&lt;&gt;"",B9+C9-D9,"")</f>
        <v>18784.18</v>
      </c>
    </row>
    <row r="10" spans="1:5" ht="12.75">
      <c r="A10" s="6" t="s">
        <v>7</v>
      </c>
      <c r="B10" s="3">
        <f aca="true" t="shared" si="1" ref="B10:B20">IF(C10&lt;&gt;"",E9,"")</f>
        <v>18784.18</v>
      </c>
      <c r="C10" s="3">
        <v>32</v>
      </c>
      <c r="D10" s="3">
        <v>0</v>
      </c>
      <c r="E10" s="3">
        <f t="shared" si="0"/>
        <v>18816.18</v>
      </c>
    </row>
    <row r="11" spans="1:5" ht="12.75">
      <c r="A11" s="6" t="s">
        <v>8</v>
      </c>
      <c r="B11" s="3">
        <f t="shared" si="1"/>
        <v>18816.18</v>
      </c>
      <c r="C11" s="3">
        <v>38</v>
      </c>
      <c r="D11" s="3">
        <v>0</v>
      </c>
      <c r="E11" s="3">
        <f t="shared" si="0"/>
        <v>18854.18</v>
      </c>
    </row>
    <row r="12" spans="1:5" ht="12.75">
      <c r="A12" s="6" t="s">
        <v>9</v>
      </c>
      <c r="B12" s="3">
        <f t="shared" si="1"/>
        <v>18854.18</v>
      </c>
      <c r="C12" s="3">
        <v>70</v>
      </c>
      <c r="D12" s="3">
        <v>0</v>
      </c>
      <c r="E12" s="3">
        <f t="shared" si="0"/>
        <v>18924.18</v>
      </c>
    </row>
    <row r="13" spans="1:5" ht="12.75">
      <c r="A13" s="6" t="s">
        <v>10</v>
      </c>
      <c r="B13" s="3">
        <f t="shared" si="1"/>
        <v>18924.18</v>
      </c>
      <c r="C13" s="3">
        <v>72</v>
      </c>
      <c r="D13" s="3">
        <v>3350</v>
      </c>
      <c r="E13" s="3">
        <f t="shared" si="0"/>
        <v>15646.18</v>
      </c>
    </row>
    <row r="14" spans="1:5" ht="12.75">
      <c r="A14" s="6" t="s">
        <v>11</v>
      </c>
      <c r="B14" s="3">
        <f t="shared" si="1"/>
        <v>15646.18</v>
      </c>
      <c r="C14" s="3">
        <v>14</v>
      </c>
      <c r="D14" s="3">
        <v>0</v>
      </c>
      <c r="E14" s="3">
        <f t="shared" si="0"/>
        <v>15660.18</v>
      </c>
    </row>
    <row r="15" spans="1:5" ht="12.75">
      <c r="A15" s="6" t="s">
        <v>12</v>
      </c>
      <c r="B15" s="3">
        <f t="shared" si="1"/>
        <v>15660.18</v>
      </c>
      <c r="C15" s="3">
        <v>2340</v>
      </c>
      <c r="D15" s="3">
        <v>0</v>
      </c>
      <c r="E15" s="3">
        <f t="shared" si="0"/>
        <v>18000.18</v>
      </c>
    </row>
    <row r="16" spans="1:5" ht="12.75">
      <c r="A16" s="6" t="s">
        <v>13</v>
      </c>
      <c r="B16" s="3">
        <f t="shared" si="1"/>
        <v>18000.18</v>
      </c>
      <c r="C16" s="3">
        <v>2776</v>
      </c>
      <c r="D16" s="3">
        <v>0</v>
      </c>
      <c r="E16" s="3">
        <f t="shared" si="0"/>
        <v>20776.18</v>
      </c>
    </row>
    <row r="17" spans="1:5" ht="12.75">
      <c r="A17" s="6" t="s">
        <v>14</v>
      </c>
      <c r="B17" s="3">
        <f t="shared" si="1"/>
        <v>20776.18</v>
      </c>
      <c r="C17" s="3">
        <v>1600</v>
      </c>
      <c r="D17" s="3">
        <v>3200</v>
      </c>
      <c r="E17" s="3">
        <f t="shared" si="0"/>
        <v>19176.18</v>
      </c>
    </row>
    <row r="18" spans="1:5" ht="12.75">
      <c r="A18" s="6" t="s">
        <v>15</v>
      </c>
      <c r="B18" s="3">
        <f t="shared" si="1"/>
        <v>19176.18</v>
      </c>
      <c r="C18" s="3">
        <v>2607</v>
      </c>
      <c r="D18" s="3">
        <v>0</v>
      </c>
      <c r="E18" s="3">
        <f t="shared" si="0"/>
        <v>21783.18</v>
      </c>
    </row>
    <row r="19" spans="1:5" ht="12.75">
      <c r="A19" s="6" t="s">
        <v>16</v>
      </c>
      <c r="B19" s="3">
        <f t="shared" si="1"/>
        <v>21783.18</v>
      </c>
      <c r="C19" s="3">
        <f>150+929</f>
        <v>1079</v>
      </c>
      <c r="D19" s="3">
        <v>2400</v>
      </c>
      <c r="E19" s="3">
        <f t="shared" si="0"/>
        <v>20462.18</v>
      </c>
    </row>
    <row r="20" spans="1:5" ht="12.75">
      <c r="A20" s="6" t="s">
        <v>17</v>
      </c>
      <c r="B20" s="3">
        <f t="shared" si="1"/>
        <v>20462.18</v>
      </c>
      <c r="C20" s="3">
        <v>341</v>
      </c>
      <c r="D20" s="3">
        <v>0</v>
      </c>
      <c r="E20" s="3">
        <f t="shared" si="0"/>
        <v>20803.18</v>
      </c>
    </row>
    <row r="22" spans="1:5" ht="12.75">
      <c r="A22" s="6" t="s">
        <v>18</v>
      </c>
      <c r="B22" s="3">
        <f>B9</f>
        <v>19655.18</v>
      </c>
      <c r="C22" s="3">
        <f>SUM(C9:C21)</f>
        <v>11098</v>
      </c>
      <c r="D22" s="3">
        <f>SUM(D9:D21)</f>
        <v>9950</v>
      </c>
      <c r="E22" s="3">
        <f>B22+C22-D22</f>
        <v>20803.18</v>
      </c>
    </row>
    <row r="24" spans="1:4" ht="12.75">
      <c r="A24" s="6" t="s">
        <v>19</v>
      </c>
      <c r="C24" s="3">
        <f>AVERAGE(C9:C20)</f>
        <v>924.8333333333334</v>
      </c>
      <c r="D24" s="3">
        <f>AVERAGE(D9:D20)</f>
        <v>829.1666666666666</v>
      </c>
    </row>
    <row r="26" spans="1:2" ht="12.75">
      <c r="A26" s="6" t="s">
        <v>20</v>
      </c>
      <c r="B26" s="7" t="s">
        <v>21</v>
      </c>
    </row>
    <row r="27" spans="1:2" ht="12.75">
      <c r="A27" s="6" t="s">
        <v>22</v>
      </c>
      <c r="B27" s="3" t="s">
        <v>29</v>
      </c>
    </row>
    <row r="28" spans="1:2" ht="12.75">
      <c r="A28" s="6" t="s">
        <v>23</v>
      </c>
      <c r="B28" s="3" t="s">
        <v>30</v>
      </c>
    </row>
    <row r="29" spans="1:2" ht="12.75">
      <c r="A29" s="6" t="s">
        <v>24</v>
      </c>
      <c r="B29" s="8">
        <v>396510</v>
      </c>
    </row>
    <row r="31" ht="12.75">
      <c r="A31" s="6" t="s">
        <v>33</v>
      </c>
    </row>
    <row r="32" ht="12.75">
      <c r="A32" s="6" t="s">
        <v>56</v>
      </c>
    </row>
    <row r="34" ht="12.75">
      <c r="A34" s="6" t="s">
        <v>39</v>
      </c>
    </row>
    <row r="35" ht="12.75">
      <c r="A35" s="12"/>
    </row>
    <row r="36" spans="1:5" ht="12.75">
      <c r="A36" s="12">
        <v>40752</v>
      </c>
      <c r="B36" s="14" t="s">
        <v>53</v>
      </c>
      <c r="E36" s="3">
        <v>1000</v>
      </c>
    </row>
    <row r="37" spans="1:5" ht="12.75">
      <c r="A37" s="12">
        <v>40875</v>
      </c>
      <c r="B37" s="14" t="s">
        <v>53</v>
      </c>
      <c r="E37" s="3">
        <v>2000</v>
      </c>
    </row>
    <row r="38" spans="1:5" ht="12.75">
      <c r="A38" s="12">
        <v>40875</v>
      </c>
      <c r="B38" s="14" t="s">
        <v>53</v>
      </c>
      <c r="E38" s="3">
        <v>1350</v>
      </c>
    </row>
    <row r="39" spans="1:5" ht="12.75">
      <c r="A39" s="12">
        <v>40996</v>
      </c>
      <c r="B39" s="14" t="s">
        <v>53</v>
      </c>
      <c r="E39" s="3">
        <v>1000</v>
      </c>
    </row>
    <row r="40" spans="1:5" ht="12.75">
      <c r="A40" s="12">
        <v>40996</v>
      </c>
      <c r="B40" s="14" t="s">
        <v>53</v>
      </c>
      <c r="E40" s="3">
        <v>2200</v>
      </c>
    </row>
    <row r="41" spans="1:5" ht="12.75">
      <c r="A41" s="12">
        <v>41058</v>
      </c>
      <c r="B41" s="14" t="s">
        <v>53</v>
      </c>
      <c r="E41" s="3">
        <v>1400</v>
      </c>
    </row>
    <row r="42" spans="1:5" ht="12.75">
      <c r="A42" s="12">
        <v>41058</v>
      </c>
      <c r="B42" s="14" t="s">
        <v>53</v>
      </c>
      <c r="E42" s="3">
        <v>1000</v>
      </c>
    </row>
    <row r="43" ht="12.75">
      <c r="A43" s="12"/>
    </row>
    <row r="44" spans="1:5" s="6" customFormat="1" ht="13.5" thickBot="1">
      <c r="A44" s="12" t="s">
        <v>40</v>
      </c>
      <c r="E44" s="13">
        <f>SUM(E34:E43)</f>
        <v>9950</v>
      </c>
    </row>
    <row r="45" ht="13.5" thickTop="1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AR-Dept of Finance &amp;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Drilling</dc:creator>
  <cp:keywords/>
  <dc:description/>
  <cp:lastModifiedBy>Richard Emmel</cp:lastModifiedBy>
  <cp:lastPrinted>2024-01-02T21:23:53Z</cp:lastPrinted>
  <dcterms:created xsi:type="dcterms:W3CDTF">2006-05-01T21:21:18Z</dcterms:created>
  <dcterms:modified xsi:type="dcterms:W3CDTF">2024-04-02T17:52:07Z</dcterms:modified>
  <cp:category/>
  <cp:version/>
  <cp:contentType/>
  <cp:contentStatus/>
</cp:coreProperties>
</file>